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6375" windowWidth="28830" windowHeight="6435"/>
  </bookViews>
  <sheets>
    <sheet name="Мун. Управление _проект_2016 г " sheetId="1" r:id="rId1"/>
    <sheet name="Лист1" sheetId="2" r:id="rId2"/>
  </sheets>
  <definedNames>
    <definedName name="_xlnm.Print_Titles" localSheetId="0">'Мун. Управление _проект_2016 г '!$20:$23</definedName>
    <definedName name="_xlnm.Print_Area" localSheetId="0">'Мун. Управление _проект_2016 г '!$B$1:$AL$199</definedName>
  </definedNames>
  <calcPr calcId="124519"/>
</workbook>
</file>

<file path=xl/calcChain.xml><?xml version="1.0" encoding="utf-8"?>
<calcChain xmlns="http://schemas.openxmlformats.org/spreadsheetml/2006/main">
  <c r="AG191" i="1"/>
  <c r="AG193" l="1"/>
  <c r="AG194"/>
  <c r="AG192"/>
  <c r="AK198"/>
  <c r="AG39"/>
  <c r="AG153"/>
  <c r="AG171"/>
  <c r="AF96"/>
  <c r="AG96"/>
  <c r="AH96"/>
  <c r="AI96"/>
  <c r="AJ96"/>
  <c r="AF115"/>
  <c r="AG115"/>
  <c r="AH115"/>
  <c r="AI115"/>
  <c r="AJ115"/>
  <c r="AE115"/>
  <c r="AH68" l="1"/>
  <c r="AI68"/>
  <c r="AJ68"/>
  <c r="AG162" l="1"/>
  <c r="AK186" l="1"/>
  <c r="AK188"/>
  <c r="AH57"/>
  <c r="AG52"/>
  <c r="AK52" s="1"/>
  <c r="AJ167"/>
  <c r="AI167"/>
  <c r="AH167"/>
  <c r="AG167"/>
  <c r="AF167"/>
  <c r="AE167"/>
  <c r="AK26" l="1"/>
  <c r="AK27"/>
  <c r="AK30"/>
  <c r="AE31"/>
  <c r="AF31"/>
  <c r="AG31"/>
  <c r="AH31"/>
  <c r="AI31"/>
  <c r="AJ31"/>
  <c r="AK31" s="1"/>
  <c r="AK32"/>
  <c r="AK33"/>
  <c r="AK34"/>
  <c r="AK35"/>
  <c r="AF36"/>
  <c r="AF28" s="1"/>
  <c r="AH36"/>
  <c r="AH28" s="1"/>
  <c r="AI36"/>
  <c r="AI28" s="1"/>
  <c r="AJ36"/>
  <c r="AJ28" s="1"/>
  <c r="AK38"/>
  <c r="AE39"/>
  <c r="AK40"/>
  <c r="AK42"/>
  <c r="AK44"/>
  <c r="AK45"/>
  <c r="AE46"/>
  <c r="AK46" s="1"/>
  <c r="AK47"/>
  <c r="AG48"/>
  <c r="AG36" s="1"/>
  <c r="AK49"/>
  <c r="AE50"/>
  <c r="AK50" s="1"/>
  <c r="AE57"/>
  <c r="AF57"/>
  <c r="AI57"/>
  <c r="AJ57"/>
  <c r="AK58"/>
  <c r="AG66"/>
  <c r="AG57" s="1"/>
  <c r="AE68"/>
  <c r="AF68"/>
  <c r="AG77"/>
  <c r="AG68" s="1"/>
  <c r="AE99"/>
  <c r="AE96" s="1"/>
  <c r="AK102"/>
  <c r="AK104"/>
  <c r="AK106"/>
  <c r="AK111"/>
  <c r="AK113"/>
  <c r="AE114"/>
  <c r="AF114"/>
  <c r="AG114"/>
  <c r="AH114"/>
  <c r="AI114"/>
  <c r="AK116"/>
  <c r="AK117"/>
  <c r="AK119"/>
  <c r="AK120"/>
  <c r="AK121"/>
  <c r="AK122"/>
  <c r="AK123"/>
  <c r="AK124"/>
  <c r="AK125"/>
  <c r="AK126"/>
  <c r="AE128"/>
  <c r="AH128"/>
  <c r="AI128"/>
  <c r="AJ128"/>
  <c r="AK129"/>
  <c r="AF130"/>
  <c r="AG130"/>
  <c r="AK131"/>
  <c r="AF132"/>
  <c r="AG132"/>
  <c r="AK133"/>
  <c r="AF134"/>
  <c r="AG134"/>
  <c r="AK135"/>
  <c r="AK136"/>
  <c r="AK138"/>
  <c r="AK139"/>
  <c r="AK140"/>
  <c r="AK141"/>
  <c r="AK143"/>
  <c r="AK144"/>
  <c r="AK146"/>
  <c r="AF148"/>
  <c r="AH148"/>
  <c r="AI148"/>
  <c r="AK149"/>
  <c r="AK150"/>
  <c r="AK151"/>
  <c r="AK152"/>
  <c r="AG148"/>
  <c r="AK154"/>
  <c r="AK156"/>
  <c r="AK158"/>
  <c r="AK159"/>
  <c r="AK161"/>
  <c r="AE162"/>
  <c r="AE148" s="1"/>
  <c r="AJ148"/>
  <c r="AK163"/>
  <c r="AK164"/>
  <c r="AF166"/>
  <c r="AG166"/>
  <c r="AH166"/>
  <c r="AI166"/>
  <c r="AK167"/>
  <c r="AK168"/>
  <c r="AE169"/>
  <c r="AJ166"/>
  <c r="AK170"/>
  <c r="AE171"/>
  <c r="AK171" s="1"/>
  <c r="AK172"/>
  <c r="AE174"/>
  <c r="AK174" s="1"/>
  <c r="AK175"/>
  <c r="AF176"/>
  <c r="AG176"/>
  <c r="AH176"/>
  <c r="AI176"/>
  <c r="AJ176"/>
  <c r="AK177"/>
  <c r="AE178"/>
  <c r="AE173" s="1"/>
  <c r="AF178"/>
  <c r="AG178"/>
  <c r="AH178"/>
  <c r="AI178"/>
  <c r="AJ178"/>
  <c r="AK179"/>
  <c r="AK180"/>
  <c r="AF181"/>
  <c r="AG181"/>
  <c r="AH181"/>
  <c r="AI181"/>
  <c r="AJ181"/>
  <c r="AK181" s="1"/>
  <c r="AE183"/>
  <c r="AF183"/>
  <c r="AG183"/>
  <c r="AH183"/>
  <c r="AI183"/>
  <c r="AJ183"/>
  <c r="AE185"/>
  <c r="AE187"/>
  <c r="AF187"/>
  <c r="AF182" s="1"/>
  <c r="AG187"/>
  <c r="AG182" s="1"/>
  <c r="AH187"/>
  <c r="AH182" s="1"/>
  <c r="AI187"/>
  <c r="AI182" s="1"/>
  <c r="AJ187"/>
  <c r="AJ182" s="1"/>
  <c r="AI190"/>
  <c r="AI189" s="1"/>
  <c r="AE191"/>
  <c r="AE192"/>
  <c r="AJ190"/>
  <c r="AJ189" s="1"/>
  <c r="AE193"/>
  <c r="AG190"/>
  <c r="AG189" s="1"/>
  <c r="AE194"/>
  <c r="AK194" s="1"/>
  <c r="AE195"/>
  <c r="AK195" s="1"/>
  <c r="AE196"/>
  <c r="AF196"/>
  <c r="AF190" s="1"/>
  <c r="AF189" s="1"/>
  <c r="AH190"/>
  <c r="AH189" s="1"/>
  <c r="AK197"/>
  <c r="AK196" l="1"/>
  <c r="AK134"/>
  <c r="AI95"/>
  <c r="AK187"/>
  <c r="AH95"/>
  <c r="AK193"/>
  <c r="AK183"/>
  <c r="AK169"/>
  <c r="AK132"/>
  <c r="AG56"/>
  <c r="AK178"/>
  <c r="AI127"/>
  <c r="AG28"/>
  <c r="AE190"/>
  <c r="AE182"/>
  <c r="AJ173"/>
  <c r="AJ165" s="1"/>
  <c r="AJ184" s="1"/>
  <c r="AK184" s="1"/>
  <c r="AH173"/>
  <c r="AF173"/>
  <c r="AE166"/>
  <c r="AE165" s="1"/>
  <c r="AE184" s="1"/>
  <c r="AG128"/>
  <c r="AJ95"/>
  <c r="AF95"/>
  <c r="AJ56"/>
  <c r="AH56"/>
  <c r="AE56"/>
  <c r="AK191"/>
  <c r="AK176"/>
  <c r="AI173"/>
  <c r="AI165" s="1"/>
  <c r="AG173"/>
  <c r="AG165" s="1"/>
  <c r="AG184" s="1"/>
  <c r="AK162"/>
  <c r="AK153"/>
  <c r="AK130"/>
  <c r="AF128"/>
  <c r="AF127" s="1"/>
  <c r="AH127"/>
  <c r="AK118"/>
  <c r="AK115" s="1"/>
  <c r="AG95"/>
  <c r="AK66"/>
  <c r="AI56"/>
  <c r="AF56"/>
  <c r="AK48"/>
  <c r="AK39"/>
  <c r="AK128"/>
  <c r="AE95"/>
  <c r="AK148"/>
  <c r="AJ127"/>
  <c r="AE189"/>
  <c r="AK189" s="1"/>
  <c r="AK190"/>
  <c r="AK182"/>
  <c r="AK166"/>
  <c r="AJ114"/>
  <c r="AH165"/>
  <c r="AH184" s="1"/>
  <c r="AF165"/>
  <c r="AF184" s="1"/>
  <c r="AG127"/>
  <c r="AE127"/>
  <c r="AK192"/>
  <c r="AE36"/>
  <c r="AK185"/>
  <c r="AK99"/>
  <c r="AK96" s="1"/>
  <c r="AK77"/>
  <c r="AK68" s="1"/>
  <c r="AK57"/>
  <c r="AK173" l="1"/>
  <c r="AJ24"/>
  <c r="AK56"/>
  <c r="AK95"/>
  <c r="AI184"/>
  <c r="AI24"/>
  <c r="AG24"/>
  <c r="AK127"/>
  <c r="AF24"/>
  <c r="AH24"/>
  <c r="AK114"/>
  <c r="AE28"/>
  <c r="AK36"/>
  <c r="AK165"/>
  <c r="AK28" l="1"/>
  <c r="AE24"/>
  <c r="AK24" s="1"/>
</calcChain>
</file>

<file path=xl/comments1.xml><?xml version="1.0" encoding="utf-8"?>
<comments xmlns="http://schemas.openxmlformats.org/spreadsheetml/2006/main">
  <authors>
    <author>Пискарева</author>
    <author>Коршунова Наталья Олеговна</author>
  </authors>
  <commentList>
    <comment ref="AC26" authorId="0">
      <text>
        <r>
          <rPr>
            <b/>
            <sz val="10"/>
            <color indexed="81"/>
            <rFont val="Tahoma"/>
            <family val="2"/>
            <charset val="204"/>
          </rPr>
          <t>Пискарева:</t>
        </r>
        <r>
          <rPr>
            <sz val="10"/>
            <color indexed="81"/>
            <rFont val="Tahoma"/>
            <family val="2"/>
            <charset val="204"/>
          </rPr>
          <t xml:space="preserve">
ОМСУ
</t>
        </r>
      </text>
    </comment>
    <comment ref="AE70" authorId="1">
      <text>
        <r>
          <rPr>
            <sz val="8"/>
            <color indexed="81"/>
            <rFont val="Tahoma"/>
            <family val="2"/>
            <charset val="204"/>
          </rPr>
          <t xml:space="preserve">12-ежемес. отчетов "Мониторинг цен на социально-знач.товары первой необходимости";
12 ежемес.отчетов "Мониторинг цен на бензин и алкогольную продукцию";
4 ежекв.отчета "Мониторинг потребильского рынка";
4 ежекв. отчета "Мониторинг о количестве киосков прессы"
</t>
        </r>
      </text>
    </comment>
    <comment ref="AC130" authorId="1">
      <text>
        <r>
          <rPr>
            <b/>
            <sz val="8"/>
            <color indexed="81"/>
            <rFont val="Tahoma"/>
            <family val="2"/>
            <charset val="204"/>
          </rPr>
          <t>торжокская неделя по договору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C132" authorId="1">
      <text>
        <r>
          <rPr>
            <sz val="8"/>
            <color indexed="81"/>
            <rFont val="Tahoma"/>
            <family val="2"/>
            <charset val="204"/>
          </rPr>
          <t xml:space="preserve">субсидия НВ
</t>
        </r>
      </text>
    </comment>
    <comment ref="AC134" authorId="1">
      <text>
        <r>
          <rPr>
            <sz val="8"/>
            <color indexed="81"/>
            <rFont val="Tahoma"/>
            <family val="2"/>
            <charset val="204"/>
          </rPr>
          <t xml:space="preserve">субсидия БЕРКУТУ
</t>
        </r>
      </text>
    </comment>
    <comment ref="AC141" authorId="1">
      <text>
        <r>
          <rPr>
            <sz val="8"/>
            <color indexed="81"/>
            <rFont val="Tahoma"/>
            <family val="2"/>
            <charset val="204"/>
          </rPr>
          <t xml:space="preserve">субсидия НВ
</t>
        </r>
      </text>
    </comment>
  </commentList>
</comments>
</file>

<file path=xl/sharedStrings.xml><?xml version="1.0" encoding="utf-8"?>
<sst xmlns="http://schemas.openxmlformats.org/spreadsheetml/2006/main" count="414" uniqueCount="227">
  <si>
    <t>тыс. рублей</t>
  </si>
  <si>
    <t>О</t>
  </si>
  <si>
    <t xml:space="preserve">1. Обеспечение деятельности  ответственного исполнителя   и  исполнителей программы </t>
  </si>
  <si>
    <t xml:space="preserve">Обеспечивающая подпрограмма </t>
  </si>
  <si>
    <t>человек</t>
  </si>
  <si>
    <t>%</t>
  </si>
  <si>
    <t>П</t>
  </si>
  <si>
    <t>Подпрограмма 6 "Социальная поддержка населения города Торжка"</t>
  </si>
  <si>
    <t xml:space="preserve">тыс.рублей </t>
  </si>
  <si>
    <t>Б</t>
  </si>
  <si>
    <t>единиц</t>
  </si>
  <si>
    <t>(да-1, нет-0)</t>
  </si>
  <si>
    <t>дней</t>
  </si>
  <si>
    <t>С</t>
  </si>
  <si>
    <t xml:space="preserve">единица </t>
  </si>
  <si>
    <t>S</t>
  </si>
  <si>
    <t>Подпрограмма 5 "Поддержка общественного сектора и обеспечение информационной открытости органов местного самоуправления муниципального образования город Торжок"</t>
  </si>
  <si>
    <t>тыс.рублей</t>
  </si>
  <si>
    <t>М</t>
  </si>
  <si>
    <t xml:space="preserve">Подпрограмма 4 "Снижение рисков и  смягчение последствий чрезвычайных  ситуаций на территории города Торжка" </t>
  </si>
  <si>
    <t xml:space="preserve">Подпрограмма 3 "Повышение правопорядка и общественной безопасности в городе Торжке" </t>
  </si>
  <si>
    <t>руб.</t>
  </si>
  <si>
    <t>млн.рублей</t>
  </si>
  <si>
    <t xml:space="preserve">Подпрограмма 2 "Обеспечение  развития   инвестиционного потенциала муниципального образования город Торжок и совершенствование системы программно-целевого планирования и прогнозирования социально-экономического развития муниципального образования город Торжок "
</t>
  </si>
  <si>
    <t>тыс. шт.</t>
  </si>
  <si>
    <t>чел.</t>
  </si>
  <si>
    <t xml:space="preserve">Подпрограмма  1  "Создание условий для эффективного  функционирования исполнительных органов местного самоуправления муниципального образования город Торжок"
</t>
  </si>
  <si>
    <t xml:space="preserve">Программа , всего </t>
  </si>
  <si>
    <t>номер показателя</t>
  </si>
  <si>
    <t>мероприятие (административное мероприятие)</t>
  </si>
  <si>
    <t>задача</t>
  </si>
  <si>
    <t>цель</t>
  </si>
  <si>
    <t>подпрограмма</t>
  </si>
  <si>
    <t>программа</t>
  </si>
  <si>
    <t>направление расходов</t>
  </si>
  <si>
    <t>год  достижения</t>
  </si>
  <si>
    <t>значение</t>
  </si>
  <si>
    <t>классификация целевой статьи расхода бюджета</t>
  </si>
  <si>
    <t>подраздел</t>
  </si>
  <si>
    <t>раздел</t>
  </si>
  <si>
    <t>код исполнителя программы</t>
  </si>
  <si>
    <t>Целевое (суммарное) значение показателя</t>
  </si>
  <si>
    <t>Годы реализации программы</t>
  </si>
  <si>
    <t>Единица  измерения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</si>
  <si>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</si>
  <si>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Дополнительный аналитический код</t>
  </si>
  <si>
    <t xml:space="preserve">Коды бюджетной классификации </t>
  </si>
  <si>
    <t>7. Показатель - показатель цели программы, показатель задачи подпрограммы, показатель мероприятия подпрограммы (административного мероприятия).</t>
  </si>
  <si>
    <t>6. Административное мероприятие - административное мероприятие подпрограммы или обеспечивающей подпрограммы.</t>
  </si>
  <si>
    <t>5. Мероприятие - мероприятие подпрограммы.</t>
  </si>
  <si>
    <t>4. Задача - задача подпрограммы.</t>
  </si>
  <si>
    <t>3. Подпрограмма - подпрограмма муниципальной  программы муниципального образования город Торжок.</t>
  </si>
  <si>
    <t>2. Цель - цель муниципальной  программы муниципального образования город Торжок.</t>
  </si>
  <si>
    <t>1. Программа - муниципальная программа муниципального образования город Торжок</t>
  </si>
  <si>
    <t>Принятые обозначения и сокращения:</t>
  </si>
  <si>
    <t>(наименование муниципальной  программы)</t>
  </si>
  <si>
    <t xml:space="preserve">                                                                                «Муниципальное управление и гражданское общество» на 2014 - 2019 годы</t>
  </si>
  <si>
    <t>Характеристика   муниципальной   программы  муниципального образования город Торжок</t>
  </si>
  <si>
    <r>
      <t>Ответственный исполнитель муниципальной  программы  муниципального образования город Торжок:</t>
    </r>
    <r>
      <rPr>
        <i/>
        <sz val="12"/>
        <color theme="1"/>
        <rFont val="Times New Roman"/>
        <family val="1"/>
        <charset val="204"/>
      </rPr>
      <t xml:space="preserve"> Администрация муниципального образования город Торжок (Общий отдел)</t>
    </r>
  </si>
  <si>
    <r>
      <t xml:space="preserve">Исполнители муниципальной  программы  муниципального образования город Торжок: </t>
    </r>
    <r>
      <rPr>
        <i/>
        <sz val="12"/>
        <color theme="1"/>
        <rFont val="Times New Roman"/>
        <family val="1"/>
        <charset val="204"/>
      </rPr>
      <t xml:space="preserve">Администрация муниципального образования город Торжок  (отдел  экономики, отдел записи актов гражданского состояния, архивный отдел,  отдел по культуре и туризму; отдел по делам гражданской обороны и чрезвычайным ситуациям, отдел бухгалтерского учета и отчетности, отдел архитектуры и градостроительства) 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</t>
    </r>
  </si>
  <si>
    <r>
      <t xml:space="preserve">Цель 1 </t>
    </r>
    <r>
      <rPr>
        <sz val="9"/>
        <color theme="1"/>
        <rFont val="Times New Roman"/>
        <family val="1"/>
        <charset val="204"/>
      </rPr>
      <t xml:space="preserve">"Формирование    эффективной    системы исполнения    муниципальных функций  органами  местного самоуправления муниципального образования город Торжок, содействие развитию институтов гражданского общества " </t>
    </r>
  </si>
  <si>
    <r>
      <rPr>
        <b/>
        <sz val="9"/>
        <color theme="1"/>
        <rFont val="Times New Roman"/>
        <family val="1"/>
        <charset val="204"/>
      </rPr>
      <t>Показатель  1</t>
    </r>
    <r>
      <rPr>
        <sz val="9"/>
        <color theme="1"/>
        <rFont val="Times New Roman"/>
        <family val="1"/>
        <charset val="204"/>
      </rPr>
      <t xml:space="preserve"> "Уровень удовлетворенности населения деятельностью органов местного самоуправления муниципального образования город Торжок"</t>
    </r>
  </si>
  <si>
    <r>
      <rPr>
        <b/>
        <sz val="9"/>
        <color theme="1"/>
        <rFont val="Times New Roman"/>
        <family val="1"/>
        <charset val="204"/>
      </rPr>
      <t xml:space="preserve">Показатель  2 </t>
    </r>
    <r>
      <rPr>
        <sz val="9"/>
        <color theme="1"/>
        <rFont val="Times New Roman"/>
        <family val="1"/>
        <charset val="204"/>
      </rPr>
      <t xml:space="preserve">"Уровень удовлетворенности граждан информационной открытостью системы исполнительных органов местного самоуправления муниципального образования город Торжок"
</t>
    </r>
  </si>
  <si>
    <r>
      <t>З</t>
    </r>
    <r>
      <rPr>
        <b/>
        <sz val="9"/>
        <color theme="1"/>
        <rFont val="Times New Roman"/>
        <family val="1"/>
        <charset val="204"/>
      </rPr>
      <t xml:space="preserve">адача 1  </t>
    </r>
    <r>
      <rPr>
        <sz val="9"/>
        <color theme="1"/>
        <rFont val="Times New Roman"/>
        <family val="1"/>
        <charset val="204"/>
      </rPr>
      <t xml:space="preserve"> "Развитие кадрового потенциала исполнительных органов местного самоуправления муниципального образования город Торжок"
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</si>
  <si>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 "Численность муниципальных служащих в исполнительных органах муниципального образования город Торжок"
</t>
    </r>
  </si>
  <si>
    <r>
      <rPr>
        <b/>
        <sz val="9"/>
        <color theme="1"/>
        <rFont val="Times New Roman"/>
        <family val="1"/>
        <charset val="204"/>
      </rPr>
      <t>Показатель 2</t>
    </r>
    <r>
      <rPr>
        <sz val="9"/>
        <color theme="1"/>
        <rFont val="Times New Roman"/>
        <family val="1"/>
        <charset val="204"/>
      </rPr>
      <t xml:space="preserve">  "Доля муниципальных служащих, повысивших профессиональный уровень в течение года"</t>
    </r>
  </si>
  <si>
    <r>
      <rPr>
        <b/>
        <sz val="9"/>
        <color theme="1"/>
        <rFont val="Times New Roman"/>
        <family val="1"/>
        <charset val="204"/>
      </rPr>
      <t xml:space="preserve">Административное мероприятие 1.001 </t>
    </r>
    <r>
      <rPr>
        <sz val="9"/>
        <color theme="1"/>
        <rFont val="Times New Roman"/>
        <family val="1"/>
        <charset val="204"/>
      </rPr>
      <t xml:space="preserve">  "Своевременное замещение должностей муниципальной службы муниципального образования город Торжок"
</t>
    </r>
  </si>
  <si>
    <r>
      <rPr>
        <b/>
        <sz val="9"/>
        <color theme="1"/>
        <rFont val="Times New Roman"/>
        <family val="1"/>
        <charset val="204"/>
      </rPr>
      <t xml:space="preserve">Показатель 1 </t>
    </r>
    <r>
      <rPr>
        <sz val="9"/>
        <color theme="1"/>
        <rFont val="Times New Roman"/>
        <family val="1"/>
        <charset val="204"/>
      </rPr>
      <t>"Доля замещенных должностей муниципальной службы муниципального образования город Торжок"</t>
    </r>
  </si>
  <si>
    <r>
      <t xml:space="preserve">Административное мероприятие 1.002 </t>
    </r>
    <r>
      <rPr>
        <sz val="9"/>
        <color theme="1"/>
        <rFont val="Times New Roman"/>
        <family val="1"/>
        <charset val="204"/>
      </rPr>
      <t>"Профессиональная переподготовка и повышение квалификации муниципальных служащих"</t>
    </r>
  </si>
  <si>
    <r>
      <rPr>
        <b/>
        <sz val="9"/>
        <color theme="1"/>
        <rFont val="Times New Roman"/>
        <family val="1"/>
        <charset val="204"/>
      </rPr>
      <t xml:space="preserve">Показатель 1  </t>
    </r>
    <r>
      <rPr>
        <sz val="9"/>
        <color theme="1"/>
        <rFont val="Times New Roman"/>
        <family val="1"/>
        <charset val="204"/>
      </rPr>
      <t xml:space="preserve"> "Количество муниципальных служащих, направленных на профессиональную переподготовку и/или повышение квалификации"</t>
    </r>
  </si>
  <si>
    <r>
      <rPr>
        <b/>
        <sz val="9"/>
        <color theme="1"/>
        <rFont val="Times New Roman"/>
        <family val="1"/>
        <charset val="204"/>
      </rPr>
      <t xml:space="preserve">Задача 2 </t>
    </r>
    <r>
      <rPr>
        <sz val="9"/>
        <color theme="1"/>
        <rFont val="Times New Roman"/>
        <family val="1"/>
        <charset val="204"/>
      </rPr>
      <t>"Организационное обеспечение эффективного выполнения органами местного самоуправления, возложенных на них функций"</t>
    </r>
  </si>
  <si>
    <r>
      <rPr>
        <b/>
        <sz val="9"/>
        <color theme="1"/>
        <rFont val="Times New Roman"/>
        <family val="1"/>
        <charset val="204"/>
      </rPr>
      <t xml:space="preserve">Показатель </t>
    </r>
    <r>
      <rPr>
        <sz val="9"/>
        <color theme="1"/>
        <rFont val="Times New Roman"/>
        <family val="1"/>
        <charset val="204"/>
      </rPr>
      <t>1 "Количество жалоб и предложений, поступивших в администрацию города"</t>
    </r>
  </si>
  <si>
    <r>
      <rPr>
        <b/>
        <sz val="9"/>
        <color theme="1"/>
        <rFont val="Times New Roman"/>
        <family val="1"/>
        <charset val="204"/>
      </rPr>
      <t xml:space="preserve">Показатель 2 </t>
    </r>
    <r>
      <rPr>
        <sz val="9"/>
        <color theme="1"/>
        <rFont val="Times New Roman"/>
        <family val="1"/>
        <charset val="204"/>
      </rPr>
      <t xml:space="preserve"> "Доля жителей города, информированных о мероприятиях с участием Главы города"</t>
    </r>
  </si>
  <si>
    <r>
      <rPr>
        <b/>
        <sz val="9"/>
        <color theme="1"/>
        <rFont val="Times New Roman"/>
        <family val="1"/>
        <charset val="204"/>
      </rPr>
      <t xml:space="preserve">Мероприятие 2.001 </t>
    </r>
    <r>
      <rPr>
        <sz val="9"/>
        <color theme="1"/>
        <rFont val="Times New Roman"/>
        <family val="1"/>
        <charset val="204"/>
      </rPr>
      <t xml:space="preserve"> "Организационное обеспечение проведения мероприятий с участием Главы города"</t>
    </r>
  </si>
  <si>
    <r>
      <rPr>
        <b/>
        <sz val="9"/>
        <color theme="1"/>
        <rFont val="Times New Roman"/>
        <family val="1"/>
        <charset val="204"/>
      </rPr>
      <t>Показатель  1</t>
    </r>
    <r>
      <rPr>
        <sz val="9"/>
        <color theme="1"/>
        <rFont val="Times New Roman"/>
        <family val="1"/>
        <charset val="204"/>
      </rPr>
      <t xml:space="preserve"> "Количество мероприятий, проводимых администрацией города Торжка с участием Главы города"</t>
    </r>
  </si>
  <si>
    <r>
      <t xml:space="preserve">Административное мероприятие 2.002  </t>
    </r>
    <r>
      <rPr>
        <sz val="9"/>
        <color theme="1"/>
        <rFont val="Times New Roman"/>
        <family val="1"/>
        <charset val="204"/>
      </rPr>
      <t>"Осуществление юридически значимых действий в сфере государственной регистрации актов гражданского состояния на территории муниципального образования город Торжок"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</si>
  <si>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"Количество юридически значимых действий в сфере государственной регистрации актов гражданского состояния"</t>
    </r>
  </si>
  <si>
    <r>
      <t xml:space="preserve">Административное мероприятие 2.003  </t>
    </r>
    <r>
      <rPr>
        <sz val="9"/>
        <color theme="1"/>
        <rFont val="Times New Roman"/>
        <family val="1"/>
        <charset val="204"/>
      </rPr>
      <t>"Хранение, комплектование, учет и использование документов архивного фонда города Торжка и Торжокского района 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</si>
  <si>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"Количество единиц хранения архивного фонда города Торжка и Торжокского района"</t>
    </r>
  </si>
  <si>
    <r>
      <rPr>
        <b/>
        <sz val="9"/>
        <color theme="1"/>
        <rFont val="Times New Roman"/>
        <family val="1"/>
        <charset val="204"/>
      </rPr>
      <t>Показатель 2</t>
    </r>
    <r>
      <rPr>
        <sz val="9"/>
        <color theme="1"/>
        <rFont val="Times New Roman"/>
        <family val="1"/>
        <charset val="204"/>
      </rPr>
      <t xml:space="preserve"> "Количество социально-правовых запросов, исполненных  по архивным документам "</t>
    </r>
  </si>
  <si>
    <r>
      <rPr>
        <b/>
        <sz val="9"/>
        <color theme="1"/>
        <rFont val="Times New Roman"/>
        <family val="1"/>
        <charset val="204"/>
      </rPr>
      <t xml:space="preserve">Мероприятие 2.004 </t>
    </r>
    <r>
      <rPr>
        <sz val="9"/>
        <color theme="1"/>
        <rFont val="Times New Roman"/>
        <family val="1"/>
        <charset val="204"/>
      </rPr>
      <t xml:space="preserve"> "Разработка проекта Правил землепользования и застройки территории городского округа город Торжок Тверской области"</t>
    </r>
  </si>
  <si>
    <r>
      <rPr>
        <b/>
        <sz val="9"/>
        <color theme="1"/>
        <rFont val="Times New Roman"/>
        <family val="1"/>
        <charset val="204"/>
      </rPr>
      <t xml:space="preserve">Показатель  1  </t>
    </r>
    <r>
      <rPr>
        <sz val="9"/>
        <color theme="1"/>
        <rFont val="Times New Roman"/>
        <family val="1"/>
        <charset val="204"/>
      </rPr>
      <t xml:space="preserve"> "Наличие утвержденных Правил землепользования и застройки территории городского округа город Торжок Тверской  области"</t>
    </r>
  </si>
  <si>
    <r>
      <rPr>
        <b/>
        <sz val="9"/>
        <color theme="1"/>
        <rFont val="Times New Roman"/>
        <family val="1"/>
        <charset val="204"/>
      </rPr>
      <t xml:space="preserve">Мероприятие  2.005 </t>
    </r>
    <r>
      <rPr>
        <sz val="9"/>
        <color theme="1"/>
        <rFont val="Times New Roman"/>
        <family val="1"/>
        <charset val="204"/>
      </rPr>
      <t xml:space="preserve"> "Формирование (уточнение) списков кандидатов в присяжные заседатели от муниципального образования город Торжок"</t>
    </r>
  </si>
  <si>
    <r>
      <rPr>
        <b/>
        <sz val="9"/>
        <color theme="1"/>
        <rFont val="Times New Roman"/>
        <family val="1"/>
        <charset val="204"/>
      </rPr>
      <t xml:space="preserve">Показатель   1  </t>
    </r>
    <r>
      <rPr>
        <sz val="9"/>
        <color theme="1"/>
        <rFont val="Times New Roman"/>
        <family val="1"/>
        <charset val="204"/>
      </rPr>
      <t xml:space="preserve"> "Количество присяжных заседателей от муниципального образования город Торжок "</t>
    </r>
  </si>
  <si>
    <r>
      <rPr>
        <b/>
        <sz val="9"/>
        <color theme="1"/>
        <rFont val="Times New Roman"/>
        <family val="1"/>
        <charset val="204"/>
      </rPr>
      <t xml:space="preserve">Мероприятие 2.006 </t>
    </r>
    <r>
      <rPr>
        <sz val="9"/>
        <color theme="1"/>
        <rFont val="Times New Roman"/>
        <family val="1"/>
        <charset val="204"/>
      </rPr>
      <t xml:space="preserve"> "Разработка проектно-сметной документации на проведение капитального ремонта помещения по ул. Металлистов для размещения филиала ГАУ «МФЦ"</t>
    </r>
  </si>
  <si>
    <r>
      <rPr>
        <b/>
        <sz val="9"/>
        <color theme="1"/>
        <rFont val="Times New Roman"/>
        <family val="1"/>
        <charset val="204"/>
      </rPr>
      <t xml:space="preserve">Показатель 1  </t>
    </r>
    <r>
      <rPr>
        <sz val="9"/>
        <color theme="1"/>
        <rFont val="Times New Roman"/>
        <family val="1"/>
        <charset val="204"/>
      </rPr>
      <t xml:space="preserve"> "Наличие утвержденной проектно-сметной документации на проведение капитального ремонта помещения по ул. Металлистов для размещения филиала ГАУ "МФЦ"</t>
    </r>
  </si>
  <si>
    <r>
      <rPr>
        <b/>
        <sz val="9"/>
        <color theme="1"/>
        <rFont val="Times New Roman"/>
        <family val="1"/>
        <charset val="204"/>
      </rPr>
      <t>Мероприятие 2.007</t>
    </r>
    <r>
      <rPr>
        <sz val="9"/>
        <color theme="1"/>
        <rFont val="Times New Roman"/>
        <family val="1"/>
        <charset val="204"/>
      </rPr>
      <t xml:space="preserve">  "Разработка проекта планировки и межевания территории под жилую застройку в районе ул. Гончарная в городе Торжке"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</si>
  <si>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"Наличие утвержденного проекта планировки и межевания территории под жилую застройку в районе ул. Гончарная в городе Торжке"</t>
    </r>
  </si>
  <si>
    <r>
      <rPr>
        <b/>
        <sz val="9"/>
        <color theme="1"/>
        <rFont val="Times New Roman"/>
        <family val="1"/>
        <charset val="204"/>
      </rPr>
      <t xml:space="preserve">Мероприятие 2.008 </t>
    </r>
    <r>
      <rPr>
        <sz val="9"/>
        <color theme="1"/>
        <rFont val="Times New Roman"/>
        <family val="1"/>
        <charset val="204"/>
      </rPr>
      <t>"Осуществление органами местного самоуправления отдельных государственных полномочий Российской Федерации, переданных для осуществления органам исполнительной власти Тверской области, по подготовке и проведению Всероссийской сельскохозяйственной переписи"</t>
    </r>
  </si>
  <si>
    <r>
      <t>Показатель 1</t>
    </r>
    <r>
      <rPr>
        <sz val="9"/>
        <color theme="1"/>
        <rFont val="Times New Roman"/>
        <family val="1"/>
        <charset val="204"/>
      </rPr>
      <t xml:space="preserve"> "Обеспечение помещениями, пригодными для обучения и работы лиц, осуществляющих сбор сведений об объектах сельскохозяйственной переписи, хранения переписных листов и иных документов сельскохозяйственной переписи, предоставление необходимой охраны помещений, пригодных для обучения и работы лиц, осуществляющих сбор сведений об объектах сельскохозяйственной переписи, хранения переписных листов и иных документов сельскохозяйственной переписи, а также предоставление транспортных средств и оказание услуг связи</t>
    </r>
  </si>
  <si>
    <r>
      <t>З</t>
    </r>
    <r>
      <rPr>
        <b/>
        <sz val="9"/>
        <color theme="1"/>
        <rFont val="Times New Roman"/>
        <family val="1"/>
        <charset val="204"/>
      </rPr>
      <t>адача 1</t>
    </r>
    <r>
      <rPr>
        <sz val="9"/>
        <color theme="1"/>
        <rFont val="Times New Roman"/>
        <family val="1"/>
        <charset val="204"/>
      </rPr>
      <t xml:space="preserve"> "Формирование и поддержание позитивного имиджа муниципального образования город Торжок   как города, благоприятного для инвестиционной и предпринимательской деятельности"
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</si>
  <si>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"Инвестиции в основной капитал" </t>
    </r>
  </si>
  <si>
    <r>
      <rPr>
        <b/>
        <sz val="9"/>
        <color theme="1"/>
        <rFont val="Times New Roman"/>
        <family val="1"/>
        <charset val="204"/>
      </rPr>
      <t>Показатель 2</t>
    </r>
    <r>
      <rPr>
        <sz val="9"/>
        <color theme="1"/>
        <rFont val="Times New Roman"/>
        <family val="1"/>
        <charset val="204"/>
      </rPr>
      <t xml:space="preserve"> "Объем инвестиций в основной капитал (за исключением бюджетных средств) в расчете на 1 жителя"</t>
    </r>
  </si>
  <si>
    <r>
      <rPr>
        <b/>
        <sz val="9"/>
        <color theme="1"/>
        <rFont val="Times New Roman"/>
        <family val="1"/>
        <charset val="204"/>
      </rPr>
      <t>Административное мероприятие 1.001</t>
    </r>
    <r>
      <rPr>
        <sz val="9"/>
        <color theme="1"/>
        <rFont val="Times New Roman"/>
        <family val="1"/>
        <charset val="204"/>
      </rPr>
      <t xml:space="preserve"> "Актуализация инвестиционного паспорта муниципального образования город Торжок"</t>
    </r>
  </si>
  <si>
    <r>
      <rPr>
        <b/>
        <sz val="9"/>
        <color theme="1"/>
        <rFont val="Times New Roman"/>
        <family val="1"/>
        <charset val="204"/>
      </rPr>
      <t xml:space="preserve">Показатель 1 </t>
    </r>
    <r>
      <rPr>
        <sz val="9"/>
        <color theme="1"/>
        <rFont val="Times New Roman"/>
        <family val="1"/>
        <charset val="204"/>
      </rPr>
      <t>"Наличие инвестиционного паспорта муниципального образования город Торжок""</t>
    </r>
  </si>
  <si>
    <r>
      <rPr>
        <b/>
        <sz val="9"/>
        <color theme="1"/>
        <rFont val="Times New Roman"/>
        <family val="1"/>
        <charset val="204"/>
      </rPr>
      <t>Административное мероприятие 1.002</t>
    </r>
    <r>
      <rPr>
        <sz val="9"/>
        <color theme="1"/>
        <rFont val="Times New Roman"/>
        <family val="1"/>
        <charset val="204"/>
      </rPr>
      <t xml:space="preserve"> "Размещение инвестиционного паспорта муниципального образования город Торжок на официальном сайте администрации города в информационно-телекоммуникационной сети "Интернет"</t>
    </r>
  </si>
  <si>
    <r>
      <rPr>
        <b/>
        <sz val="9"/>
        <color theme="1"/>
        <rFont val="Times New Roman"/>
        <family val="1"/>
        <charset val="204"/>
      </rPr>
      <t xml:space="preserve">Показатель 1 </t>
    </r>
    <r>
      <rPr>
        <sz val="9"/>
        <color theme="1"/>
        <rFont val="Times New Roman"/>
        <family val="1"/>
        <charset val="204"/>
      </rPr>
      <t>"Доступность инвестиционного паспорта муниципального образования город Торжок для инвесторов"</t>
    </r>
  </si>
  <si>
    <r>
      <rPr>
        <b/>
        <sz val="9"/>
        <color theme="1"/>
        <rFont val="Times New Roman"/>
        <family val="1"/>
        <charset val="204"/>
      </rPr>
      <t>Административное мероприятие 1.003</t>
    </r>
    <r>
      <rPr>
        <sz val="9"/>
        <color theme="1"/>
        <rFont val="Times New Roman"/>
        <family val="1"/>
        <charset val="204"/>
      </rPr>
      <t xml:space="preserve">  "Мониторинг реализации инвестиционных проектов на территории муниципального образования город Торжок"</t>
    </r>
  </si>
  <si>
    <r>
      <rPr>
        <b/>
        <sz val="9"/>
        <color theme="1"/>
        <rFont val="Times New Roman"/>
        <family val="1"/>
        <charset val="204"/>
      </rPr>
      <t>Показатель  1</t>
    </r>
    <r>
      <rPr>
        <sz val="9"/>
        <color theme="1"/>
        <rFont val="Times New Roman"/>
        <family val="1"/>
        <charset val="204"/>
      </rPr>
      <t xml:space="preserve"> "Наличие паспортов инвестиционных проектов, реализуемых на территории муниципального образования город Торжок"</t>
    </r>
  </si>
  <si>
    <r>
      <rPr>
        <b/>
        <sz val="9"/>
        <color theme="1"/>
        <rFont val="Times New Roman"/>
        <family val="1"/>
        <charset val="204"/>
      </rPr>
      <t>Мероприятие 1.004</t>
    </r>
    <r>
      <rPr>
        <sz val="9"/>
        <color theme="1"/>
        <rFont val="Times New Roman"/>
        <family val="1"/>
        <charset val="204"/>
      </rPr>
      <t xml:space="preserve">  "Представление  муниципального образования город Торжок в работе Ассоциации "Совет муниципальных образований Тверской области"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</si>
  <si>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"Участие муниципального образования город Торжок в мероприятиях проводимых Ассоциацией"</t>
    </r>
  </si>
  <si>
    <r>
      <t>З</t>
    </r>
    <r>
      <rPr>
        <b/>
        <sz val="9"/>
        <color theme="1"/>
        <rFont val="Times New Roman"/>
        <family val="1"/>
        <charset val="204"/>
      </rPr>
      <t xml:space="preserve">адача  2 </t>
    </r>
    <r>
      <rPr>
        <sz val="9"/>
        <color theme="1"/>
        <rFont val="Times New Roman"/>
        <family val="1"/>
        <charset val="204"/>
      </rPr>
      <t xml:space="preserve"> "Мониторинг социально-экономического развития муниципального образования город Торжок"
</t>
    </r>
  </si>
  <si>
    <r>
      <rPr>
        <b/>
        <sz val="9"/>
        <color theme="1"/>
        <rFont val="Times New Roman"/>
        <family val="1"/>
        <charset val="204"/>
      </rPr>
      <t>Показатель  1</t>
    </r>
    <r>
      <rPr>
        <sz val="9"/>
        <color theme="1"/>
        <rFont val="Times New Roman"/>
        <family val="1"/>
        <charset val="204"/>
      </rPr>
      <t xml:space="preserve"> "Своевременная подготовка мониторинга"</t>
    </r>
  </si>
  <si>
    <r>
      <rPr>
        <b/>
        <sz val="9"/>
        <color theme="1"/>
        <rFont val="Times New Roman"/>
        <family val="1"/>
        <charset val="204"/>
      </rPr>
      <t xml:space="preserve">Показатель  2 </t>
    </r>
    <r>
      <rPr>
        <sz val="9"/>
        <color theme="1"/>
        <rFont val="Times New Roman"/>
        <family val="1"/>
        <charset val="204"/>
      </rPr>
      <t>"Количество подготовленных и направленных  отчетов в Министерство экономического развития Тверской области"</t>
    </r>
  </si>
  <si>
    <r>
      <rPr>
        <b/>
        <sz val="9"/>
        <color theme="1"/>
        <rFont val="Times New Roman"/>
        <family val="1"/>
        <charset val="204"/>
      </rPr>
      <t>Административное мероприятие  2.001</t>
    </r>
    <r>
      <rPr>
        <sz val="9"/>
        <color theme="1"/>
        <rFont val="Times New Roman"/>
        <family val="1"/>
        <charset val="204"/>
      </rPr>
      <t xml:space="preserve"> "Ежемесячный мониторинг  предоставляемый в Министерство экономического развития Тверской области"</t>
    </r>
  </si>
  <si>
    <r>
      <rPr>
        <b/>
        <sz val="9"/>
        <color theme="1"/>
        <rFont val="Times New Roman"/>
        <family val="1"/>
        <charset val="204"/>
      </rPr>
      <t xml:space="preserve">Показатель 1 </t>
    </r>
    <r>
      <rPr>
        <sz val="9"/>
        <color theme="1"/>
        <rFont val="Times New Roman"/>
        <family val="1"/>
        <charset val="204"/>
      </rPr>
      <t>"Количество подготовленных ежемесячных мониторингов"</t>
    </r>
  </si>
  <si>
    <r>
      <rPr>
        <b/>
        <sz val="9"/>
        <color theme="1"/>
        <rFont val="Times New Roman"/>
        <family val="1"/>
        <charset val="204"/>
      </rPr>
      <t>Административное мероприятие 2.002</t>
    </r>
    <r>
      <rPr>
        <sz val="9"/>
        <color theme="1"/>
        <rFont val="Times New Roman"/>
        <family val="1"/>
        <charset val="204"/>
      </rPr>
      <t xml:space="preserve"> "Ежеквартальный мониторинг  предоставляемый в Министерство экономического развития Тверской области"</t>
    </r>
  </si>
  <si>
    <r>
      <rPr>
        <b/>
        <sz val="9"/>
        <color theme="1"/>
        <rFont val="Times New Roman"/>
        <family val="1"/>
        <charset val="204"/>
      </rPr>
      <t xml:space="preserve">Показатель 1 </t>
    </r>
    <r>
      <rPr>
        <sz val="9"/>
        <color theme="1"/>
        <rFont val="Times New Roman"/>
        <family val="1"/>
        <charset val="204"/>
      </rPr>
      <t>"Количество подготовленных ежеквартальных  мониторингов"</t>
    </r>
  </si>
  <si>
    <r>
      <rPr>
        <b/>
        <sz val="9"/>
        <color theme="1"/>
        <rFont val="Times New Roman"/>
        <family val="1"/>
        <charset val="204"/>
      </rPr>
      <t>Административное мероприятие  2.003</t>
    </r>
    <r>
      <rPr>
        <sz val="9"/>
        <color theme="1"/>
        <rFont val="Times New Roman"/>
        <family val="1"/>
        <charset val="204"/>
      </rPr>
      <t xml:space="preserve">  "Подготовка   доклада   по Указу Президента Российской Федерации от 28.04.2008 № 607 "Об оценке  эффективности деятельности органов местного самоуправления  городских округов и муниципальных район" 
</t>
    </r>
  </si>
  <si>
    <r>
      <rPr>
        <b/>
        <sz val="9"/>
        <color theme="1"/>
        <rFont val="Times New Roman"/>
        <family val="1"/>
        <charset val="204"/>
      </rPr>
      <t>Показатель  1</t>
    </r>
    <r>
      <rPr>
        <sz val="9"/>
        <color theme="1"/>
        <rFont val="Times New Roman"/>
        <family val="1"/>
        <charset val="204"/>
      </rPr>
      <t xml:space="preserve"> "Количество подготовленных ежегодных докладов"</t>
    </r>
  </si>
  <si>
    <r>
      <rPr>
        <b/>
        <sz val="9"/>
        <color theme="1"/>
        <rFont val="Times New Roman"/>
        <family val="1"/>
        <charset val="204"/>
      </rPr>
      <t xml:space="preserve">Мероприятие  2.004 </t>
    </r>
    <r>
      <rPr>
        <sz val="9"/>
        <color theme="1"/>
        <rFont val="Times New Roman"/>
        <family val="1"/>
        <charset val="204"/>
      </rPr>
      <t>"Предоставление статистической информации территориальным органом федеральной службы государственной статистики по Тверской области"</t>
    </r>
  </si>
  <si>
    <r>
      <rPr>
        <b/>
        <sz val="9"/>
        <color theme="1"/>
        <rFont val="Times New Roman"/>
        <family val="1"/>
        <charset val="204"/>
      </rPr>
      <t xml:space="preserve">Показатель 1   </t>
    </r>
    <r>
      <rPr>
        <sz val="9"/>
        <color theme="1"/>
        <rFont val="Times New Roman"/>
        <family val="1"/>
        <charset val="204"/>
      </rPr>
      <t xml:space="preserve"> "Наличие заключенного договора"</t>
    </r>
  </si>
  <si>
    <r>
      <rPr>
        <b/>
        <sz val="9"/>
        <color theme="1"/>
        <rFont val="Times New Roman"/>
        <family val="1"/>
        <charset val="204"/>
      </rPr>
      <t xml:space="preserve">Задача 3 </t>
    </r>
    <r>
      <rPr>
        <sz val="9"/>
        <color theme="1"/>
        <rFont val="Times New Roman"/>
        <family val="1"/>
        <charset val="204"/>
      </rPr>
      <t xml:space="preserve"> "Разработка и корректировка документов текущего и стратегического прогнозирования социально-экономического развития муниципального образования город Торжок"</t>
    </r>
  </si>
  <si>
    <r>
      <rPr>
        <b/>
        <sz val="9"/>
        <color theme="1"/>
        <rFont val="Times New Roman"/>
        <family val="1"/>
        <charset val="204"/>
      </rPr>
      <t>Показатель  1</t>
    </r>
    <r>
      <rPr>
        <sz val="9"/>
        <color theme="1"/>
        <rFont val="Times New Roman"/>
        <family val="1"/>
        <charset val="204"/>
      </rPr>
      <t xml:space="preserve"> "Своевременность разработки прогноза социально-экономического развития муниципального образования город Торжок"</t>
    </r>
  </si>
  <si>
    <r>
      <rPr>
        <b/>
        <sz val="9"/>
        <color theme="1"/>
        <rFont val="Times New Roman"/>
        <family val="1"/>
        <charset val="204"/>
      </rPr>
      <t>Показатель 2</t>
    </r>
    <r>
      <rPr>
        <sz val="9"/>
        <color theme="1"/>
        <rFont val="Times New Roman"/>
        <family val="1"/>
        <charset val="204"/>
      </rPr>
      <t xml:space="preserve"> "Своевременность корректировки документов стратегического прогнозирования социально-экономического развития муниципального образования город Торжок"</t>
    </r>
  </si>
  <si>
    <r>
      <rPr>
        <b/>
        <sz val="9"/>
        <color theme="1"/>
        <rFont val="Times New Roman"/>
        <family val="1"/>
        <charset val="204"/>
      </rPr>
      <t>Административное мероприятие 3.001</t>
    </r>
    <r>
      <rPr>
        <sz val="9"/>
        <color theme="1"/>
        <rFont val="Times New Roman"/>
        <family val="1"/>
        <charset val="204"/>
      </rPr>
      <t xml:space="preserve"> "Разработка прогноза социально-экономического развития муниципального образования город Торжок"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</si>
  <si>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"Количество подготовленных прогнозов социально-экономического развития муниципального образования город Торжок"</t>
    </r>
  </si>
  <si>
    <r>
      <t xml:space="preserve">Административное мероприятие 3.002 </t>
    </r>
    <r>
      <rPr>
        <sz val="9"/>
        <color theme="1"/>
        <rFont val="Times New Roman"/>
        <family val="1"/>
        <charset val="204"/>
      </rPr>
      <t>"Корректировка в 2019 году стратегии социально-экономического развития муниципального образования город Торжок"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</si>
  <si>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"Наличие откорректированной стратегии социально-экономического развития муниципального образования город Торжок"</t>
    </r>
  </si>
  <si>
    <r>
      <rPr>
        <b/>
        <sz val="9"/>
        <color theme="1"/>
        <rFont val="Times New Roman"/>
        <family val="1"/>
        <charset val="204"/>
      </rPr>
      <t xml:space="preserve">Задача 4 </t>
    </r>
    <r>
      <rPr>
        <sz val="9"/>
        <color theme="1"/>
        <rFont val="Times New Roman"/>
        <family val="1"/>
        <charset val="204"/>
      </rPr>
      <t xml:space="preserve"> "Содействие внедрению программно-целевого планирование в деятельность исполнительных органов местного самоуправления муниципального образования город Торжок"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</si>
  <si>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"Наличие согласованных муниципальных программ муниципального образования город Торжок"</t>
    </r>
  </si>
  <si>
    <r>
      <rPr>
        <b/>
        <sz val="9"/>
        <color theme="1"/>
        <rFont val="Times New Roman"/>
        <family val="1"/>
        <charset val="204"/>
      </rPr>
      <t>Показатель 2</t>
    </r>
    <r>
      <rPr>
        <sz val="9"/>
        <color theme="1"/>
        <rFont val="Times New Roman"/>
        <family val="1"/>
        <charset val="204"/>
      </rPr>
      <t xml:space="preserve"> "Наличие подготовленных нормативно-правовых актов муниципального образования город Торжок"</t>
    </r>
  </si>
  <si>
    <r>
      <rPr>
        <b/>
        <sz val="9"/>
        <color theme="1"/>
        <rFont val="Times New Roman"/>
        <family val="1"/>
        <charset val="204"/>
      </rPr>
      <t>Административное мероприятие 4.001</t>
    </r>
    <r>
      <rPr>
        <sz val="9"/>
        <color theme="1"/>
        <rFont val="Times New Roman"/>
        <family val="1"/>
        <charset val="204"/>
      </rPr>
      <t xml:space="preserve"> "Экспертиза муниципальных программ муниципального образования город Торжок"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</si>
  <si>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"Количество подготовленных экспертных заключений"</t>
    </r>
  </si>
  <si>
    <r>
      <rPr>
        <b/>
        <sz val="9"/>
        <color theme="1"/>
        <rFont val="Times New Roman"/>
        <family val="1"/>
        <charset val="204"/>
      </rPr>
      <t>Административное мероприятие 4.002</t>
    </r>
    <r>
      <rPr>
        <sz val="9"/>
        <color theme="1"/>
        <rFont val="Times New Roman"/>
        <family val="1"/>
        <charset val="204"/>
      </rPr>
      <t xml:space="preserve"> "Подготовка заключений на обоснование бюджетных ассигнований (ОБАСС) на реализацию муниципальных программ муниципального образования город Торжок"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</si>
  <si>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"Количество подготовленных заключений на ОБАСС"</t>
    </r>
  </si>
  <si>
    <r>
      <rPr>
        <b/>
        <sz val="9"/>
        <color theme="1"/>
        <rFont val="Times New Roman"/>
        <family val="1"/>
        <charset val="204"/>
      </rPr>
      <t>Административное мероприятие 4.003</t>
    </r>
    <r>
      <rPr>
        <sz val="9"/>
        <color theme="1"/>
        <rFont val="Times New Roman"/>
        <family val="1"/>
        <charset val="204"/>
      </rPr>
      <t xml:space="preserve"> "Подготовка заключений на годовые доклады ответственных исполнителей (исполнителей) муниципальных программ  по реализации муниципальных программ муниципального образования город Торжок"</t>
    </r>
  </si>
  <si>
    <r>
      <rPr>
        <b/>
        <sz val="9"/>
        <color theme="1"/>
        <rFont val="Times New Roman"/>
        <family val="1"/>
        <charset val="204"/>
      </rPr>
      <t xml:space="preserve">Показатель 1 </t>
    </r>
    <r>
      <rPr>
        <sz val="9"/>
        <color theme="1"/>
        <rFont val="Times New Roman"/>
        <family val="1"/>
        <charset val="204"/>
      </rPr>
      <t>"Количество подготовленных заключений по реализации каждой муниципальной программы"</t>
    </r>
  </si>
  <si>
    <r>
      <t>З</t>
    </r>
    <r>
      <rPr>
        <b/>
        <sz val="9"/>
        <color theme="1"/>
        <rFont val="Times New Roman"/>
        <family val="1"/>
        <charset val="204"/>
      </rPr>
      <t xml:space="preserve">адача 1 </t>
    </r>
    <r>
      <rPr>
        <sz val="9"/>
        <color theme="1"/>
        <rFont val="Times New Roman"/>
        <family val="1"/>
        <charset val="204"/>
      </rPr>
      <t xml:space="preserve"> "Развитие системы профилактики правонарушений и преступлений в городе Торжке"</t>
    </r>
  </si>
  <si>
    <r>
      <rPr>
        <b/>
        <sz val="9"/>
        <color theme="1"/>
        <rFont val="Times New Roman"/>
        <family val="1"/>
        <charset val="204"/>
      </rPr>
      <t>Показатель  1</t>
    </r>
    <r>
      <rPr>
        <sz val="9"/>
        <color theme="1"/>
        <rFont val="Times New Roman"/>
        <family val="1"/>
        <charset val="204"/>
      </rPr>
      <t xml:space="preserve"> "Количество преступлений, зарегистрированных на территории города  Торжка"</t>
    </r>
  </si>
  <si>
    <r>
      <rPr>
        <b/>
        <sz val="9"/>
        <color theme="1"/>
        <rFont val="Times New Roman"/>
        <family val="1"/>
        <charset val="204"/>
      </rPr>
      <t>Показатель  2</t>
    </r>
    <r>
      <rPr>
        <sz val="9"/>
        <color theme="1"/>
        <rFont val="Times New Roman"/>
        <family val="1"/>
        <charset val="204"/>
      </rPr>
      <t xml:space="preserve"> "Количество преступлений, совершенных в  общественных местах "</t>
    </r>
  </si>
  <si>
    <r>
      <rPr>
        <b/>
        <sz val="9"/>
        <color theme="1"/>
        <rFont val="Times New Roman"/>
        <family val="1"/>
        <charset val="204"/>
      </rPr>
      <t>Мероприятие 1.001</t>
    </r>
    <r>
      <rPr>
        <sz val="9"/>
        <color theme="1"/>
        <rFont val="Times New Roman"/>
        <family val="1"/>
        <charset val="204"/>
      </rPr>
      <t xml:space="preserve">  "Поощрение   народных дружин за активное участие в охране общественного порядка"</t>
    </r>
  </si>
  <si>
    <r>
      <rPr>
        <b/>
        <sz val="9"/>
        <color theme="1"/>
        <rFont val="Times New Roman"/>
        <family val="1"/>
        <charset val="204"/>
      </rPr>
      <t>Показатель  1</t>
    </r>
    <r>
      <rPr>
        <sz val="9"/>
        <color theme="1"/>
        <rFont val="Times New Roman"/>
        <family val="1"/>
        <charset val="204"/>
      </rPr>
      <t xml:space="preserve"> "Количество  поощренных народных дружин"</t>
    </r>
  </si>
  <si>
    <r>
      <t xml:space="preserve">Административное мероприятие 1.003  </t>
    </r>
    <r>
      <rPr>
        <sz val="9"/>
        <color theme="1"/>
        <rFont val="Times New Roman"/>
        <family val="1"/>
        <charset val="204"/>
      </rPr>
      <t>"Обеспечение деятельности Межведомственной комиссии по профилактике преступлений и правонарушений"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</si>
  <si>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"Количество заседаний  Межведомственной комиссии по профилактике преступлений и правонарушений"
</t>
    </r>
  </si>
  <si>
    <r>
      <t xml:space="preserve">Административное мероприятие 1.004  </t>
    </r>
    <r>
      <rPr>
        <sz val="9"/>
        <color theme="1"/>
        <rFont val="Times New Roman"/>
        <family val="1"/>
        <charset val="204"/>
      </rPr>
      <t xml:space="preserve">"Обеспечение деятельности административной комиссии муниципального образования город Торжок"
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</si>
  <si>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"Количество рассмотренных материалов"
</t>
    </r>
  </si>
  <si>
    <r>
      <t xml:space="preserve">Административное мероприятие 1.005  </t>
    </r>
    <r>
      <rPr>
        <sz val="9"/>
        <color theme="1"/>
        <rFont val="Times New Roman"/>
        <family val="1"/>
        <charset val="204"/>
      </rPr>
      <t xml:space="preserve">"Обеспечение деятельности  комиссии  по делам несовершеннолетних муниципального образования город Торжок"
</t>
    </r>
  </si>
  <si>
    <r>
      <rPr>
        <b/>
        <sz val="9"/>
        <color theme="1"/>
        <rFont val="Times New Roman"/>
        <family val="1"/>
        <charset val="204"/>
      </rPr>
      <t xml:space="preserve">Административное мероприятие 1.006 </t>
    </r>
    <r>
      <rPr>
        <sz val="9"/>
        <color theme="1"/>
        <rFont val="Times New Roman"/>
        <family val="1"/>
        <charset val="204"/>
      </rPr>
      <t xml:space="preserve"> "Ежегодное уточнение перечня предприятий и организаций на территории муниципального образования город Торжок, являющихся местами отбывания уголовного наказания в виде исправительных и обязательных работ"</t>
    </r>
  </si>
  <si>
    <r>
      <t>Показатель 1 "</t>
    </r>
    <r>
      <rPr>
        <sz val="9"/>
        <color theme="1"/>
        <rFont val="Times New Roman"/>
        <family val="1"/>
        <charset val="204"/>
      </rPr>
      <t>Осуществлено  уточнение перечня предприятий и организаций на территории муниципального образования город Торжок, являющихся местами отбывания уголовного наказания в виде исправительных и обязательных работ"</t>
    </r>
  </si>
  <si>
    <r>
      <rPr>
        <b/>
        <sz val="9"/>
        <color theme="1"/>
        <rFont val="Times New Roman"/>
        <family val="1"/>
        <charset val="204"/>
      </rPr>
      <t xml:space="preserve">Задача 2 </t>
    </r>
    <r>
      <rPr>
        <sz val="9"/>
        <color theme="1"/>
        <rFont val="Times New Roman"/>
        <family val="1"/>
        <charset val="204"/>
      </rPr>
      <t xml:space="preserve"> "Создание единой городской системы  противодействию незаконному обороту наркотических и психотропных средств"
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</si>
  <si>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 "Количество преступлений, связанных с незаконным оборотом наркотиков, на территории города Торжка "                                    
</t>
    </r>
  </si>
  <si>
    <r>
      <rPr>
        <b/>
        <sz val="9"/>
        <color theme="1"/>
        <rFont val="Times New Roman"/>
        <family val="1"/>
        <charset val="204"/>
      </rPr>
      <t xml:space="preserve">Показатель </t>
    </r>
    <r>
      <rPr>
        <sz val="9"/>
        <color theme="1"/>
        <rFont val="Times New Roman"/>
        <family val="1"/>
        <charset val="204"/>
      </rPr>
      <t>2 "Количество выявленных лиц, склонных к употреблению наркотиков"</t>
    </r>
  </si>
  <si>
    <r>
      <t xml:space="preserve">Административное мероприятие 2.002  </t>
    </r>
    <r>
      <rPr>
        <sz val="9"/>
        <color theme="1"/>
        <rFont val="Times New Roman"/>
        <family val="1"/>
        <charset val="204"/>
      </rPr>
      <t>"Обеспечение деятельности межведомственной комиссии по противодействию злоупотреблению наркотическими средствами, психотропными веществами и их незаконному обороту на территории муниципального образования  город Торжок"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</si>
  <si>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"Количество проведенных заседаний  межведомственной комиссии по противодействию злоупотреблению наркотическими средствами, психотропными веществами и их незаконному обороту на территории муниципального образования  город Торжок"</t>
    </r>
  </si>
  <si>
    <r>
      <rPr>
        <b/>
        <sz val="9"/>
        <color theme="1"/>
        <rFont val="Times New Roman"/>
        <family val="1"/>
        <charset val="204"/>
      </rPr>
      <t xml:space="preserve">Задача 1 </t>
    </r>
    <r>
      <rPr>
        <sz val="9"/>
        <color theme="1"/>
        <rFont val="Times New Roman"/>
        <family val="1"/>
        <charset val="204"/>
      </rPr>
      <t xml:space="preserve"> "Повышение готовности органов местного самоуправления к защите населения и территорий от чрезвычайных ситуаций"
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</si>
  <si>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 "Число погибших в результате чрезвычайных ситуаций на территории города Торжка "                                    
</t>
    </r>
  </si>
  <si>
    <r>
      <rPr>
        <b/>
        <sz val="9"/>
        <color theme="1"/>
        <rFont val="Times New Roman"/>
        <family val="1"/>
        <charset val="204"/>
      </rPr>
      <t>Показатель 2</t>
    </r>
    <r>
      <rPr>
        <sz val="9"/>
        <color theme="1"/>
        <rFont val="Times New Roman"/>
        <family val="1"/>
        <charset val="204"/>
      </rPr>
      <t xml:space="preserve">  "Число пострадавших в результате чрезвычайных ситуаций на территории города Торжка "                                    
</t>
    </r>
  </si>
  <si>
    <r>
      <rPr>
        <b/>
        <sz val="9"/>
        <color theme="1"/>
        <rFont val="Times New Roman"/>
        <family val="1"/>
        <charset val="204"/>
      </rPr>
      <t xml:space="preserve"> Мероприятие 1.001</t>
    </r>
    <r>
      <rPr>
        <sz val="9"/>
        <color theme="1"/>
        <rFont val="Times New Roman"/>
        <family val="1"/>
        <charset val="204"/>
      </rPr>
      <t xml:space="preserve">  "Организация предоставления муниципальных услуг в сфере защиты населения и территорий бюджетным учреждением в рамках муниципального задания"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</si>
  <si>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"Количество  телефонных звонков, поступивших в единую дежурно-диспетчерскую службу муниципального образования город Торжок и принятых к исполнению"</t>
    </r>
  </si>
  <si>
    <r>
      <rPr>
        <b/>
        <sz val="9"/>
        <color theme="1"/>
        <rFont val="Times New Roman"/>
        <family val="1"/>
        <charset val="204"/>
      </rPr>
      <t>Показатель 2</t>
    </r>
    <r>
      <rPr>
        <sz val="9"/>
        <color theme="1"/>
        <rFont val="Times New Roman"/>
        <family val="1"/>
        <charset val="204"/>
      </rPr>
      <t xml:space="preserve"> "Количество выездов аварийно-спасательного отряда для проведения аварийно-спасательных работ"</t>
    </r>
  </si>
  <si>
    <r>
      <t>Административное мероприятие 1.003  "</t>
    </r>
    <r>
      <rPr>
        <sz val="9"/>
        <color theme="1"/>
        <rFont val="Times New Roman"/>
        <family val="1"/>
        <charset val="204"/>
      </rPr>
      <t xml:space="preserve">Обеспечение деятельности комиссии по предупреждению и ликвидации чрезвычайных ситуаций и обеспечению пожарной безопасности города Торжка"
</t>
    </r>
  </si>
  <si>
    <r>
      <rPr>
        <b/>
        <sz val="9"/>
        <color theme="1"/>
        <rFont val="Times New Roman"/>
        <family val="1"/>
        <charset val="204"/>
      </rPr>
      <t>Показатель  1</t>
    </r>
    <r>
      <rPr>
        <sz val="9"/>
        <color theme="1"/>
        <rFont val="Times New Roman"/>
        <family val="1"/>
        <charset val="204"/>
      </rPr>
      <t xml:space="preserve"> "Количество заседаний  комиссии по предупреждению и ликвидации чрезвычайных ситуаций и обеспечению пожарной безопасности города Торжка"
</t>
    </r>
  </si>
  <si>
    <r>
      <rPr>
        <b/>
        <sz val="9"/>
        <color theme="1"/>
        <rFont val="Times New Roman"/>
        <family val="1"/>
        <charset val="204"/>
      </rPr>
      <t xml:space="preserve">Задача 2 </t>
    </r>
    <r>
      <rPr>
        <sz val="9"/>
        <color theme="1"/>
        <rFont val="Times New Roman"/>
        <family val="1"/>
        <charset val="204"/>
      </rPr>
      <t xml:space="preserve"> "Предупреждение угроз терроризма и экстремизма на территории города Торжка"
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</si>
  <si>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"Отсутствие угрозы террористических актов и фактов экстремизма"</t>
    </r>
  </si>
  <si>
    <r>
      <rPr>
        <b/>
        <sz val="9"/>
        <color theme="1"/>
        <rFont val="Times New Roman"/>
        <family val="1"/>
        <charset val="204"/>
      </rPr>
      <t>Административное мероприятие 2.001</t>
    </r>
    <r>
      <rPr>
        <sz val="9"/>
        <color theme="1"/>
        <rFont val="Times New Roman"/>
        <family val="1"/>
        <charset val="204"/>
      </rPr>
      <t xml:space="preserve">  "Обеспечение деятельности антитеррористической комиссии муниципального образования город Торжок"
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</si>
  <si>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"Количество заседаний антитеррористической комиссии муниципального образования город Торжок"
</t>
    </r>
  </si>
  <si>
    <r>
      <t>З</t>
    </r>
    <r>
      <rPr>
        <b/>
        <sz val="9"/>
        <color theme="1"/>
        <rFont val="Times New Roman"/>
        <family val="1"/>
        <charset val="204"/>
      </rPr>
      <t xml:space="preserve">адача 1 </t>
    </r>
    <r>
      <rPr>
        <sz val="9"/>
        <color theme="1"/>
        <rFont val="Times New Roman"/>
        <family val="1"/>
        <charset val="204"/>
      </rPr>
      <t xml:space="preserve"> "Обеспечение информационной открытости органов местного самоуправления  муниципального образования город Торжок"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</si>
  <si>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 "Доля населения города Торжка, информированного о работе органов местного самоуправления"</t>
    </r>
  </si>
  <si>
    <r>
      <rPr>
        <b/>
        <sz val="9"/>
        <color theme="1"/>
        <rFont val="Times New Roman"/>
        <family val="1"/>
        <charset val="204"/>
      </rPr>
      <t>Мероприятие 1.001</t>
    </r>
    <r>
      <rPr>
        <sz val="9"/>
        <color theme="1"/>
        <rFont val="Times New Roman"/>
        <family val="1"/>
        <charset val="204"/>
      </rPr>
      <t xml:space="preserve">  "Предоставление субсидий на возмещение части затрат, связанных с производством, выпуском и распространением периодических печатных изданий (газет), в отношении которых муниципальное образование город Торжок не является учредителем (соучредителем)"</t>
    </r>
  </si>
  <si>
    <r>
      <rPr>
        <b/>
        <sz val="9"/>
        <color theme="1"/>
        <rFont val="Times New Roman"/>
        <family val="1"/>
        <charset val="204"/>
      </rPr>
      <t>Показатель  1</t>
    </r>
    <r>
      <rPr>
        <sz val="9"/>
        <color theme="1"/>
        <rFont val="Times New Roman"/>
        <family val="1"/>
        <charset val="204"/>
      </rPr>
      <t xml:space="preserve"> "Количество публикаций, интервью в средствах массовой информации о деятельности органов местного самоуправления"</t>
    </r>
  </si>
  <si>
    <r>
      <t xml:space="preserve">Мероприятие 1.002 </t>
    </r>
    <r>
      <rPr>
        <sz val="9"/>
        <color theme="1"/>
        <rFont val="Times New Roman"/>
        <family val="1"/>
        <charset val="204"/>
      </rPr>
      <t>" Предоставление субсидии на возмещение части затрат, связанных с производством, выпуском и распространением периодического печатного издания (газеты), учредителем (соучредителем) которого является администрация города Торжка"</t>
    </r>
  </si>
  <si>
    <r>
      <rPr>
        <b/>
        <sz val="9"/>
        <color theme="1"/>
        <rFont val="Times New Roman"/>
        <family val="1"/>
        <charset val="204"/>
      </rPr>
      <t>Показатель  1</t>
    </r>
    <r>
      <rPr>
        <sz val="9"/>
        <color theme="1"/>
        <rFont val="Times New Roman"/>
        <family val="1"/>
        <charset val="204"/>
      </rPr>
      <t xml:space="preserve"> " Количество юридических лиц, оказывающих услуги в сфере массовой информации, которым предоставлена субсидия"</t>
    </r>
  </si>
  <si>
    <r>
      <t xml:space="preserve">Мероприятие 1.003 </t>
    </r>
    <r>
      <rPr>
        <sz val="9"/>
        <color theme="1"/>
        <rFont val="Times New Roman"/>
        <family val="1"/>
        <charset val="204"/>
      </rPr>
      <t>"Предоставление субсидий из бюджета муниципального образования город Торжок юридическим лицам (за исключением субсидий государственным (муниципальным) учреждениям), оказывающим услуги в сфере электронных средств массовой информации, учредителем (соучредителем) которых является муниципальное образование город Торжок"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</si>
  <si>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 Количество юридических лиц, оказывающих услуги в сфере телевидения и радиовещания, которым предоставлена субсидия"</t>
    </r>
  </si>
  <si>
    <r>
      <t xml:space="preserve">Административное мероприятие 1.004 </t>
    </r>
    <r>
      <rPr>
        <sz val="9"/>
        <color theme="1"/>
        <rFont val="Times New Roman"/>
        <family val="1"/>
        <charset val="204"/>
      </rPr>
      <t>"Ведение и наполнение сайта администрации муниципального образования город Торжок 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</si>
  <si>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  Ежедневное количество посетителей сайта "</t>
    </r>
  </si>
  <si>
    <r>
      <rPr>
        <b/>
        <sz val="9"/>
        <color theme="1"/>
        <rFont val="Times New Roman"/>
        <family val="1"/>
        <charset val="204"/>
      </rPr>
      <t>Показатель 2</t>
    </r>
    <r>
      <rPr>
        <sz val="9"/>
        <color theme="1"/>
        <rFont val="Times New Roman"/>
        <family val="1"/>
        <charset val="204"/>
      </rPr>
      <t xml:space="preserve"> "Среднее количество ежедневно размещаемых новых материалов на сайте"</t>
    </r>
  </si>
  <si>
    <r>
      <t xml:space="preserve">Административное мероприятие 1.005 </t>
    </r>
    <r>
      <rPr>
        <sz val="9"/>
        <color theme="1"/>
        <rFont val="Times New Roman"/>
        <family val="1"/>
        <charset val="204"/>
      </rPr>
      <t>"Ведение регулярного мониторинга медиапространства города Торжка и его рейтинга на территории Тверской области"</t>
    </r>
  </si>
  <si>
    <r>
      <rPr>
        <b/>
        <sz val="9"/>
        <color theme="1"/>
        <rFont val="Times New Roman"/>
        <family val="1"/>
        <charset val="204"/>
      </rPr>
      <t xml:space="preserve">Показатель 1 </t>
    </r>
    <r>
      <rPr>
        <sz val="9"/>
        <color theme="1"/>
        <rFont val="Times New Roman"/>
        <family val="1"/>
        <charset val="204"/>
      </rPr>
      <t xml:space="preserve"> " Доля средств массовой информации Тверской области, охваченных регулярным мониторингом"</t>
    </r>
  </si>
  <si>
    <r>
      <t xml:space="preserve">Мероприятие 1.006 </t>
    </r>
    <r>
      <rPr>
        <sz val="9"/>
        <color theme="1"/>
        <rFont val="Times New Roman"/>
        <family val="1"/>
        <charset val="204"/>
      </rPr>
      <t>" Предоставление субсидии за счет средств областного бюджета на возмещение части затрат, связанных с производством, выпуском и распространением периодического печатного издания (газеты), учредителем (соучредителем) которого является администрация города Торжка"</t>
    </r>
  </si>
  <si>
    <r>
      <t xml:space="preserve">Показатель  1 </t>
    </r>
    <r>
      <rPr>
        <sz val="9"/>
        <color theme="1"/>
        <rFont val="Times New Roman"/>
        <family val="1"/>
        <charset val="204"/>
      </rPr>
      <t>"Оказание поддержки редакциям районных и городских газет за счет средств областного бюджета"</t>
    </r>
  </si>
  <si>
    <r>
      <rPr>
        <b/>
        <sz val="9"/>
        <color theme="1"/>
        <rFont val="Times New Roman"/>
        <family val="1"/>
        <charset val="204"/>
      </rPr>
      <t>Показатель 2</t>
    </r>
    <r>
      <rPr>
        <sz val="9"/>
        <color theme="1"/>
        <rFont val="Times New Roman"/>
        <family val="1"/>
        <charset val="204"/>
      </rPr>
      <t xml:space="preserve"> " Количество материалов, подготовленных по результатам мониторинга"</t>
    </r>
  </si>
  <si>
    <r>
      <rPr>
        <b/>
        <sz val="9"/>
        <color theme="1"/>
        <rFont val="Times New Roman"/>
        <family val="1"/>
        <charset val="204"/>
      </rPr>
      <t>Мероприятие 1.007</t>
    </r>
    <r>
      <rPr>
        <sz val="9"/>
        <color theme="1"/>
        <rFont val="Times New Roman"/>
        <family val="1"/>
        <charset val="204"/>
      </rPr>
      <t xml:space="preserve"> "Развитие материально-технической базы Автономной некоммерческой организации «Редакция газеты «Новоторжский вестник»  за счёт предоставления субсидии в виде имущественного взноса"
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</si>
  <si>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"Приобретение автомобиля для нужд автономной некоммерческой организации  "Редакция газеты "Новоторжский вестник"</t>
    </r>
  </si>
  <si>
    <r>
      <rPr>
        <b/>
        <sz val="9"/>
        <color theme="1"/>
        <rFont val="Times New Roman"/>
        <family val="1"/>
        <charset val="204"/>
      </rPr>
      <t>Мероприятие 1.008</t>
    </r>
    <r>
      <rPr>
        <sz val="9"/>
        <color theme="1"/>
        <rFont val="Times New Roman"/>
        <family val="1"/>
        <charset val="204"/>
      </rPr>
      <t xml:space="preserve"> Развитие материально-технической базы Автономной некоммерческой организации «Редакция газеты «Новоторжский вестник»  за счёт предоставления субсидии в виде имущественного взноса"  за счёт средств областного бюджета</t>
    </r>
  </si>
  <si>
    <r>
      <rPr>
        <b/>
        <sz val="9"/>
        <color theme="1"/>
        <rFont val="Times New Roman"/>
        <family val="1"/>
        <charset val="204"/>
      </rPr>
      <t xml:space="preserve">Показатель 1 </t>
    </r>
    <r>
      <rPr>
        <sz val="9"/>
        <color theme="1"/>
        <rFont val="Times New Roman"/>
        <family val="1"/>
        <charset val="204"/>
      </rPr>
      <t>"Обновление материально-технической базы автономной некоммерческой организации  "Редакция газеты "Новоторжский вестник"</t>
    </r>
  </si>
  <si>
    <r>
      <rPr>
        <b/>
        <sz val="9"/>
        <color theme="1"/>
        <rFont val="Times New Roman"/>
        <family val="1"/>
        <charset val="204"/>
      </rPr>
      <t xml:space="preserve">Задача 2 </t>
    </r>
    <r>
      <rPr>
        <sz val="9"/>
        <color theme="1"/>
        <rFont val="Times New Roman"/>
        <family val="1"/>
        <charset val="204"/>
      </rPr>
      <t xml:space="preserve"> "Поддержка развития общественного  сектора и обеспечение эффективного взаимодействия органов местного самоуправления с общественными институтами"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</si>
  <si>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"Количество активно работающих некоммерческих организаций в городе Торжке "</t>
    </r>
  </si>
  <si>
    <r>
      <rPr>
        <b/>
        <sz val="9"/>
        <color theme="1"/>
        <rFont val="Times New Roman"/>
        <family val="1"/>
        <charset val="204"/>
      </rPr>
      <t>Показатель 2</t>
    </r>
    <r>
      <rPr>
        <sz val="9"/>
        <color theme="1"/>
        <rFont val="Times New Roman"/>
        <family val="1"/>
        <charset val="204"/>
      </rPr>
      <t xml:space="preserve"> "Доля населения города Торжка, принявшего активное участие в проводимых органами местного самоуправления общественно значимых мероприятиях"</t>
    </r>
  </si>
  <si>
    <r>
      <rPr>
        <b/>
        <sz val="9"/>
        <color theme="1"/>
        <rFont val="Times New Roman"/>
        <family val="1"/>
        <charset val="204"/>
      </rPr>
      <t>Административное мероприятие 2.001</t>
    </r>
    <r>
      <rPr>
        <sz val="9"/>
        <color theme="1"/>
        <rFont val="Times New Roman"/>
        <family val="1"/>
        <charset val="204"/>
      </rPr>
      <t xml:space="preserve">  "Обеспечение взаимодействия органов местного самоуправления с религиозными организациями, политическими партиями и общественными объединениями"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</si>
  <si>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"Количество религиозных организаций, политических партий и общественных объединений, взаимодействующих с органами местного самоуправления "</t>
    </r>
  </si>
  <si>
    <r>
      <t xml:space="preserve">Мероприятие  2.002  </t>
    </r>
    <r>
      <rPr>
        <sz val="9"/>
        <color theme="1"/>
        <rFont val="Times New Roman"/>
        <family val="1"/>
        <charset val="204"/>
      </rPr>
      <t>"Содействие   социально-ориентированным некоммерческим организациям в  реализации ими целевых социальных проектов путем предоставления субсидий"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</si>
  <si>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"Количество некоммерческих организаций города, которым предоставлена субсидия"</t>
    </r>
  </si>
  <si>
    <r>
      <rPr>
        <b/>
        <sz val="9"/>
        <color theme="1"/>
        <rFont val="Times New Roman"/>
        <family val="1"/>
        <charset val="204"/>
      </rPr>
      <t>Административное мероприятие 2.003</t>
    </r>
    <r>
      <rPr>
        <sz val="9"/>
        <color theme="1"/>
        <rFont val="Times New Roman"/>
        <family val="1"/>
        <charset val="204"/>
      </rPr>
      <t xml:space="preserve"> "Формирование и ведение сводного реестра некоммерческих организаций города Торжка - получателей поддержки"</t>
    </r>
  </si>
  <si>
    <r>
      <rPr>
        <b/>
        <sz val="9"/>
        <color theme="1"/>
        <rFont val="Times New Roman"/>
        <family val="1"/>
        <charset val="204"/>
      </rPr>
      <t xml:space="preserve">Показатель 1 </t>
    </r>
    <r>
      <rPr>
        <sz val="9"/>
        <color theme="1"/>
        <rFont val="Times New Roman"/>
        <family val="1"/>
        <charset val="204"/>
      </rPr>
      <t>"Доля некоммерческих организаций города Торжка от зарегистрированных, включенных в реестр - получателей поддержки"</t>
    </r>
  </si>
  <si>
    <r>
      <rPr>
        <b/>
        <sz val="9"/>
        <color theme="1"/>
        <rFont val="Times New Roman"/>
        <family val="1"/>
        <charset val="204"/>
      </rPr>
      <t>Административное мероприятие 2.004</t>
    </r>
    <r>
      <rPr>
        <sz val="9"/>
        <color theme="1"/>
        <rFont val="Times New Roman"/>
        <family val="1"/>
        <charset val="204"/>
      </rPr>
      <t xml:space="preserve"> "Организационное, аналитическое и документационное обеспечение рассмотрения письменных обращений граждан" </t>
    </r>
  </si>
  <si>
    <r>
      <rPr>
        <b/>
        <sz val="9"/>
        <color theme="1"/>
        <rFont val="Times New Roman"/>
        <family val="1"/>
        <charset val="204"/>
      </rPr>
      <t xml:space="preserve">Показатель 1 </t>
    </r>
    <r>
      <rPr>
        <sz val="9"/>
        <color theme="1"/>
        <rFont val="Times New Roman"/>
        <family val="1"/>
        <charset val="204"/>
      </rPr>
      <t xml:space="preserve"> "Доля поступивших обращений граждан, на которые направлен ответ в установленный срок"</t>
    </r>
  </si>
  <si>
    <r>
      <rPr>
        <b/>
        <sz val="9"/>
        <color theme="1"/>
        <rFont val="Times New Roman"/>
        <family val="1"/>
        <charset val="204"/>
      </rPr>
      <t xml:space="preserve">Показатель 2 </t>
    </r>
    <r>
      <rPr>
        <sz val="9"/>
        <color theme="1"/>
        <rFont val="Times New Roman"/>
        <family val="1"/>
        <charset val="204"/>
      </rPr>
      <t>"Средний срок ответа на обращения граждан "</t>
    </r>
  </si>
  <si>
    <r>
      <rPr>
        <b/>
        <sz val="9"/>
        <color theme="1"/>
        <rFont val="Times New Roman"/>
        <family val="1"/>
        <charset val="204"/>
      </rPr>
      <t>Административное мероприятие 2.005</t>
    </r>
    <r>
      <rPr>
        <sz val="9"/>
        <color theme="1"/>
        <rFont val="Times New Roman"/>
        <family val="1"/>
        <charset val="204"/>
      </rPr>
      <t xml:space="preserve"> "Обеспечение деятельности Совета общественности при Главе города Торжка"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</si>
  <si>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"Количество заседаний Совета общественности при Главе города Торжка"</t>
    </r>
  </si>
  <si>
    <r>
      <t xml:space="preserve">Мероприятие 2.006  </t>
    </r>
    <r>
      <rPr>
        <sz val="9"/>
        <color theme="1"/>
        <rFont val="Times New Roman"/>
        <family val="1"/>
        <charset val="204"/>
      </rPr>
      <t>"Проведение конкурсов по итогам года "Лучший по профессии" и "Новотор года"</t>
    </r>
  </si>
  <si>
    <r>
      <rPr>
        <b/>
        <sz val="9"/>
        <color theme="1"/>
        <rFont val="Times New Roman"/>
        <family val="1"/>
        <charset val="204"/>
      </rPr>
      <t>Показатель  1</t>
    </r>
    <r>
      <rPr>
        <sz val="9"/>
        <color theme="1"/>
        <rFont val="Times New Roman"/>
        <family val="1"/>
        <charset val="204"/>
      </rPr>
      <t xml:space="preserve"> "Количество победителей конкурса "Лучший по профессии""</t>
    </r>
  </si>
  <si>
    <r>
      <rPr>
        <b/>
        <sz val="9"/>
        <color theme="1"/>
        <rFont val="Times New Roman"/>
        <family val="1"/>
        <charset val="204"/>
      </rPr>
      <t>Показатель 2</t>
    </r>
    <r>
      <rPr>
        <sz val="9"/>
        <color theme="1"/>
        <rFont val="Times New Roman"/>
        <family val="1"/>
        <charset val="204"/>
      </rPr>
      <t xml:space="preserve"> "Количество победителей, удостоенных звания "Новотор года"</t>
    </r>
  </si>
  <si>
    <r>
      <t>З</t>
    </r>
    <r>
      <rPr>
        <b/>
        <sz val="9"/>
        <color theme="1"/>
        <rFont val="Times New Roman"/>
        <family val="1"/>
        <charset val="204"/>
      </rPr>
      <t xml:space="preserve">адача 1 </t>
    </r>
    <r>
      <rPr>
        <sz val="9"/>
        <color theme="1"/>
        <rFont val="Times New Roman"/>
        <family val="1"/>
        <charset val="204"/>
      </rPr>
      <t xml:space="preserve"> "Повышение статуса граждан, получивших признание за достижения в трудовой, общественной и иной деятельности"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</si>
  <si>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"Количество получателей социальных выплат и иных мер социальной поддержки"</t>
    </r>
  </si>
  <si>
    <r>
      <rPr>
        <b/>
        <sz val="9"/>
        <color theme="1"/>
        <rFont val="Times New Roman"/>
        <family val="1"/>
        <charset val="204"/>
      </rPr>
      <t xml:space="preserve">Показатель  </t>
    </r>
    <r>
      <rPr>
        <sz val="9"/>
        <color theme="1"/>
        <rFont val="Times New Roman"/>
        <family val="1"/>
        <charset val="204"/>
      </rPr>
      <t>2 "Доля получающих социальные выплаты от общего числа возможных получателей"</t>
    </r>
  </si>
  <si>
    <r>
      <rPr>
        <b/>
        <sz val="9"/>
        <color theme="1"/>
        <rFont val="Times New Roman"/>
        <family val="1"/>
        <charset val="204"/>
      </rPr>
      <t>Мероприятие 1.001</t>
    </r>
    <r>
      <rPr>
        <sz val="9"/>
        <color theme="1"/>
        <rFont val="Times New Roman"/>
        <family val="1"/>
        <charset val="204"/>
      </rPr>
      <t xml:space="preserve">  "Обеспечение мер социальной поддержки для лиц, удостоенных звания "Почетный гражданин города Торжка"</t>
    </r>
  </si>
  <si>
    <r>
      <rPr>
        <b/>
        <sz val="9"/>
        <color theme="1"/>
        <rFont val="Times New Roman"/>
        <family val="1"/>
        <charset val="204"/>
      </rPr>
      <t>Показатель</t>
    </r>
    <r>
      <rPr>
        <sz val="9"/>
        <color theme="1"/>
        <rFont val="Times New Roman"/>
        <family val="1"/>
        <charset val="204"/>
      </rPr>
      <t xml:space="preserve"> 1 "Количество лиц, удостоенных звания "Почетный гражданин города Торжка", получающих ежеквартальную денежную выплату"</t>
    </r>
  </si>
  <si>
    <r>
      <t xml:space="preserve">Мероприятие 1.002 </t>
    </r>
    <r>
      <rPr>
        <sz val="9"/>
        <color theme="1"/>
        <rFont val="Times New Roman"/>
        <family val="1"/>
        <charset val="204"/>
      </rPr>
      <t>"Выплата пенсии за выслугу лет  к трудовой пенсии по старости (инвалидности) лицам, замещавшим  должности  муниципальной службы муниципального образования город Торжок"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</si>
  <si>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"Число лиц, замещавших   должности муниципальной службы  и  получающие выплату за выслугу лет"</t>
    </r>
  </si>
  <si>
    <r>
      <t>З</t>
    </r>
    <r>
      <rPr>
        <b/>
        <sz val="9"/>
        <color theme="1"/>
        <rFont val="Times New Roman"/>
        <family val="1"/>
        <charset val="204"/>
      </rPr>
      <t>адача 2</t>
    </r>
    <r>
      <rPr>
        <sz val="9"/>
        <color theme="1"/>
        <rFont val="Times New Roman"/>
        <family val="1"/>
        <charset val="204"/>
      </rPr>
      <t xml:space="preserve"> "Социальная поддержка и улучшение качества жизни социально-уязвимых категорий граждан и граждан, оказавшихся в трудной жизненной и экстремальной ситуации,   за счет развития адресных форм социальной помощи"   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</si>
  <si>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"Количество граждан, получивших адресную помощь"</t>
    </r>
  </si>
  <si>
    <r>
      <rPr>
        <b/>
        <sz val="9"/>
        <color theme="1"/>
        <rFont val="Times New Roman"/>
        <family val="1"/>
        <charset val="204"/>
      </rPr>
      <t xml:space="preserve">Показатель </t>
    </r>
    <r>
      <rPr>
        <sz val="9"/>
        <color theme="1"/>
        <rFont val="Times New Roman"/>
        <family val="1"/>
        <charset val="204"/>
      </rPr>
      <t>2 "Доля граждан, получивших материальную помощь от числа обратившихся"</t>
    </r>
  </si>
  <si>
    <r>
      <rPr>
        <b/>
        <sz val="9"/>
        <color theme="1"/>
        <rFont val="Times New Roman"/>
        <family val="1"/>
        <charset val="204"/>
      </rPr>
      <t>Мероприятие  2.001</t>
    </r>
    <r>
      <rPr>
        <sz val="9"/>
        <color theme="1"/>
        <rFont val="Times New Roman"/>
        <family val="1"/>
        <charset val="204"/>
      </rPr>
      <t xml:space="preserve">  "Оказание адресной социальной помощи  гражданам города Торжка, находящимся в трудной жизненной ситуации"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</si>
  <si>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"Число граждан, получивших адресную социальную помощь"</t>
    </r>
  </si>
  <si>
    <r>
      <rPr>
        <b/>
        <sz val="9"/>
        <color theme="1"/>
        <rFont val="Times New Roman"/>
        <family val="1"/>
        <charset val="204"/>
      </rPr>
      <t>Мероприятие 2.002</t>
    </r>
    <r>
      <rPr>
        <sz val="9"/>
        <color theme="1"/>
        <rFont val="Times New Roman"/>
        <family val="1"/>
        <charset val="204"/>
      </rPr>
      <t xml:space="preserve">  "Оказание единовременной материальной помощи социально-уязвимым категориям населения - пенсионерам"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</si>
  <si>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"Количество лиц, получивших материальную помощь (в рамках мероприятий ко Дню пожилого человека)"</t>
    </r>
  </si>
  <si>
    <r>
      <rPr>
        <b/>
        <sz val="9"/>
        <color theme="1"/>
        <rFont val="Times New Roman"/>
        <family val="1"/>
        <charset val="204"/>
      </rPr>
      <t>Мероприятие 2.003</t>
    </r>
    <r>
      <rPr>
        <sz val="9"/>
        <color theme="1"/>
        <rFont val="Times New Roman"/>
        <family val="1"/>
        <charset val="204"/>
      </rPr>
      <t xml:space="preserve">  "Оказание адресной материальной помощи отдельным категориям граждан"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</si>
  <si>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"Доля лиц, получивших  адресную материальную помощь от запланированного числа"</t>
    </r>
  </si>
  <si>
    <r>
      <t>З</t>
    </r>
    <r>
      <rPr>
        <b/>
        <sz val="9"/>
        <color theme="1"/>
        <rFont val="Times New Roman"/>
        <family val="1"/>
        <charset val="204"/>
      </rPr>
      <t xml:space="preserve">адача 3 </t>
    </r>
    <r>
      <rPr>
        <sz val="9"/>
        <color theme="1"/>
        <rFont val="Times New Roman"/>
        <family val="1"/>
        <charset val="204"/>
      </rPr>
      <t xml:space="preserve"> "Создание условий для социальной и экономической устойчивости отдельных категорий граждан"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</si>
  <si>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"Количество граждан, получивших социальную поддержку"</t>
    </r>
  </si>
  <si>
    <r>
      <rPr>
        <b/>
        <sz val="9"/>
        <color theme="1"/>
        <rFont val="Times New Roman"/>
        <family val="1"/>
        <charset val="204"/>
      </rPr>
      <t xml:space="preserve">Показатель </t>
    </r>
    <r>
      <rPr>
        <sz val="9"/>
        <color theme="1"/>
        <rFont val="Times New Roman"/>
        <family val="1"/>
        <charset val="204"/>
      </rPr>
      <t>2 "Доля средств местного бюджета, направленных на оказание социальной поддержки отдельным категориям граждан от суммы средств выделенных на подпрограмму 6"</t>
    </r>
  </si>
  <si>
    <r>
      <t xml:space="preserve">Мероприятие 3.001 </t>
    </r>
    <r>
      <rPr>
        <sz val="9"/>
        <color theme="1"/>
        <rFont val="Times New Roman"/>
        <family val="1"/>
        <charset val="204"/>
      </rPr>
      <t>"Предоставление  проездных билетов на проезд в городском общественном транспорте отдельным категориям медицинских работников"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</si>
  <si>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"Число медицинских работников, получивших проездные билеты на проезд в городском  общественном транспорте"</t>
    </r>
  </si>
  <si>
    <r>
      <t xml:space="preserve">Мероприятие 3.002 </t>
    </r>
    <r>
      <rPr>
        <sz val="9"/>
        <color theme="1"/>
        <rFont val="Times New Roman"/>
        <family val="1"/>
        <charset val="204"/>
      </rPr>
      <t>"Оказание поддержки гражданам, страдающим социально значимыми заболеваниями"</t>
    </r>
  </si>
  <si>
    <r>
      <rPr>
        <b/>
        <sz val="9"/>
        <color theme="1"/>
        <rFont val="Times New Roman"/>
        <family val="1"/>
        <charset val="204"/>
      </rPr>
      <t>Показатель 1</t>
    </r>
    <r>
      <rPr>
        <sz val="9"/>
        <color theme="1"/>
        <rFont val="Times New Roman"/>
        <family val="1"/>
        <charset val="204"/>
      </rPr>
      <t xml:space="preserve"> "Количество граждан, получивших поддержку на приобретение дорогостоящих лекарственных препаратов"</t>
    </r>
  </si>
  <si>
    <r>
      <t>1</t>
    </r>
    <r>
      <rPr>
        <b/>
        <sz val="9"/>
        <color theme="1"/>
        <rFont val="Times New Roman"/>
        <family val="1"/>
        <charset val="204"/>
      </rPr>
      <t>.001 Расходы на функционирование</t>
    </r>
    <r>
      <rPr>
        <sz val="9"/>
        <color theme="1"/>
        <rFont val="Times New Roman"/>
        <family val="1"/>
        <charset val="204"/>
      </rPr>
      <t xml:space="preserve"> высшего должностного лица муниципального образования город Торжок</t>
    </r>
  </si>
  <si>
    <r>
      <t>1</t>
    </r>
    <r>
      <rPr>
        <b/>
        <sz val="9"/>
        <color theme="1"/>
        <rFont val="Times New Roman"/>
        <family val="1"/>
        <charset val="204"/>
      </rPr>
      <t xml:space="preserve">.002 Расходы  на руководство и управление  </t>
    </r>
    <r>
      <rPr>
        <sz val="9"/>
        <color theme="1"/>
        <rFont val="Times New Roman"/>
        <family val="1"/>
        <charset val="204"/>
      </rPr>
      <t>администрации муниципального образования город Торжок</t>
    </r>
  </si>
  <si>
    <r>
      <t>1</t>
    </r>
    <r>
      <rPr>
        <b/>
        <sz val="9"/>
        <color theme="1"/>
        <rFont val="Times New Roman"/>
        <family val="1"/>
        <charset val="204"/>
      </rPr>
      <t xml:space="preserve">.003 Расходы  на функционирование </t>
    </r>
    <r>
      <rPr>
        <sz val="9"/>
        <color theme="1"/>
        <rFont val="Times New Roman"/>
        <family val="1"/>
        <charset val="204"/>
      </rPr>
      <t>отдела ЗАГС</t>
    </r>
  </si>
  <si>
    <r>
      <t>1</t>
    </r>
    <r>
      <rPr>
        <b/>
        <sz val="9"/>
        <color theme="1"/>
        <rFont val="Times New Roman"/>
        <family val="1"/>
        <charset val="204"/>
      </rPr>
      <t xml:space="preserve">.004 Расходы  на функционирование </t>
    </r>
    <r>
      <rPr>
        <sz val="9"/>
        <color theme="1"/>
        <rFont val="Times New Roman"/>
        <family val="1"/>
        <charset val="204"/>
      </rPr>
      <t xml:space="preserve"> комиссии по делам несовершеннолетних</t>
    </r>
  </si>
  <si>
    <r>
      <t>1</t>
    </r>
    <r>
      <rPr>
        <b/>
        <sz val="9"/>
        <color theme="1"/>
        <rFont val="Times New Roman"/>
        <family val="1"/>
        <charset val="204"/>
      </rPr>
      <t xml:space="preserve">.005 Расходы  на функционирование  </t>
    </r>
    <r>
      <rPr>
        <sz val="9"/>
        <color theme="1"/>
        <rFont val="Times New Roman"/>
        <family val="1"/>
        <charset val="204"/>
      </rPr>
      <t>административной комиссии</t>
    </r>
  </si>
  <si>
    <r>
      <t>1</t>
    </r>
    <r>
      <rPr>
        <b/>
        <sz val="9"/>
        <color theme="1"/>
        <rFont val="Times New Roman"/>
        <family val="1"/>
        <charset val="204"/>
      </rPr>
      <t xml:space="preserve">.006 Расходы  на функционирование </t>
    </r>
    <r>
      <rPr>
        <sz val="9"/>
        <color theme="1"/>
        <rFont val="Times New Roman"/>
        <family val="1"/>
        <charset val="204"/>
      </rPr>
      <t>отдела ЗАГС за  счет средств федерального бюджета</t>
    </r>
  </si>
  <si>
    <r>
      <t>1</t>
    </r>
    <r>
      <rPr>
        <b/>
        <sz val="9"/>
        <color theme="1"/>
        <rFont val="Times New Roman"/>
        <family val="1"/>
        <charset val="204"/>
      </rPr>
      <t xml:space="preserve">.007 Расходы  на функционирование </t>
    </r>
    <r>
      <rPr>
        <sz val="9"/>
        <color theme="1"/>
        <rFont val="Times New Roman"/>
        <family val="1"/>
        <charset val="204"/>
      </rPr>
      <t xml:space="preserve"> комиссии по делам несовершеннолетних за  счет средств областного бюджета</t>
    </r>
  </si>
  <si>
    <r>
      <t>1</t>
    </r>
    <r>
      <rPr>
        <b/>
        <sz val="9"/>
        <color theme="1"/>
        <rFont val="Times New Roman"/>
        <family val="1"/>
        <charset val="204"/>
      </rPr>
      <t xml:space="preserve">.008 Расходы  на функционирование  </t>
    </r>
    <r>
      <rPr>
        <sz val="9"/>
        <color theme="1"/>
        <rFont val="Times New Roman"/>
        <family val="1"/>
        <charset val="204"/>
      </rPr>
      <t xml:space="preserve">административной комиссии за  счет средств областного бюджета </t>
    </r>
  </si>
  <si>
    <r>
      <t>1</t>
    </r>
    <r>
      <rPr>
        <b/>
        <sz val="9"/>
        <color theme="1"/>
        <rFont val="Times New Roman"/>
        <family val="1"/>
        <charset val="204"/>
      </rPr>
      <t xml:space="preserve">.009 Расходы  </t>
    </r>
    <r>
      <rPr>
        <sz val="9"/>
        <color theme="1"/>
        <rFont val="Times New Roman"/>
        <family val="1"/>
        <charset val="204"/>
      </rPr>
      <t>на осуществление органами местного самоуправления отдельных государственных полномочий Тверской области по организации детельности по сбору, транспортированию, обработке, утилизации, захоронению твердых коммунальных отходов</t>
    </r>
  </si>
  <si>
    <t>Приложение 1
к муниципальной  программе муниципального образования город Торжок
 «Муниципальное управление и гражданское общество» на 2014 - 2019 годы
(в редакции постановления администрации города от _____.11.2016 №____)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</si>
</sst>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5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u/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8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10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6" fillId="0" borderId="0" xfId="0" applyFont="1" applyFill="1" applyBorder="1"/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/>
    </xf>
    <xf numFmtId="0" fontId="0" fillId="0" borderId="0" xfId="0" applyFont="1" applyFill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/>
    </xf>
    <xf numFmtId="0" fontId="21" fillId="0" borderId="1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left" vertical="top" wrapText="1"/>
    </xf>
    <xf numFmtId="164" fontId="21" fillId="0" borderId="1" xfId="0" applyNumberFormat="1" applyFont="1" applyFill="1" applyBorder="1" applyAlignment="1">
      <alignment horizontal="right" vertical="top" wrapText="1"/>
    </xf>
    <xf numFmtId="0" fontId="21" fillId="0" borderId="1" xfId="0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0" fontId="21" fillId="0" borderId="1" xfId="0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right" vertical="top" wrapText="1"/>
    </xf>
    <xf numFmtId="0" fontId="23" fillId="0" borderId="0" xfId="0" applyFont="1" applyFill="1" applyAlignment="1">
      <alignment vertical="top"/>
    </xf>
    <xf numFmtId="1" fontId="5" fillId="0" borderId="1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right" vertical="top"/>
    </xf>
    <xf numFmtId="2" fontId="5" fillId="0" borderId="1" xfId="0" applyNumberFormat="1" applyFont="1" applyFill="1" applyBorder="1" applyAlignment="1">
      <alignment horizontal="right" vertical="top" wrapText="1"/>
    </xf>
    <xf numFmtId="0" fontId="23" fillId="0" borderId="1" xfId="0" applyFont="1" applyFill="1" applyBorder="1" applyAlignment="1">
      <alignment vertical="top"/>
    </xf>
    <xf numFmtId="1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vertical="top"/>
    </xf>
    <xf numFmtId="164" fontId="5" fillId="0" borderId="1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vertical="top"/>
    </xf>
    <xf numFmtId="164" fontId="6" fillId="0" borderId="0" xfId="0" applyNumberFormat="1" applyFont="1" applyFill="1" applyAlignment="1">
      <alignment vertical="top"/>
    </xf>
    <xf numFmtId="164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horizontal="right" vertical="top" wrapText="1"/>
    </xf>
    <xf numFmtId="3" fontId="5" fillId="0" borderId="1" xfId="0" applyNumberFormat="1" applyFont="1" applyFill="1" applyBorder="1" applyAlignment="1">
      <alignment horizontal="right" vertical="top" wrapText="1"/>
    </xf>
    <xf numFmtId="0" fontId="6" fillId="0" borderId="3" xfId="0" applyFont="1" applyFill="1" applyBorder="1" applyAlignment="1">
      <alignment vertical="top"/>
    </xf>
    <xf numFmtId="0" fontId="23" fillId="0" borderId="2" xfId="0" applyFont="1" applyFill="1" applyBorder="1" applyAlignment="1">
      <alignment vertical="top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0" xfId="0" applyFont="1" applyFill="1" applyAlignment="1">
      <alignment horizontal="right"/>
    </xf>
    <xf numFmtId="164" fontId="5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right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164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 vertical="top" wrapText="1"/>
    </xf>
    <xf numFmtId="0" fontId="9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 vertical="top" wrapText="1"/>
    </xf>
    <xf numFmtId="1" fontId="5" fillId="3" borderId="1" xfId="0" applyNumberFormat="1" applyFont="1" applyFill="1" applyBorder="1" applyAlignment="1">
      <alignment horizontal="right" vertical="top" wrapText="1"/>
    </xf>
    <xf numFmtId="0" fontId="12" fillId="3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Y370"/>
  <sheetViews>
    <sheetView tabSelected="1" view="pageBreakPreview" topLeftCell="B1" zoomScale="130" zoomScaleSheetLayoutView="130" zoomScalePageLayoutView="30" workbookViewId="0">
      <selection activeCell="D9" sqref="D9:AL9"/>
    </sheetView>
  </sheetViews>
  <sheetFormatPr defaultRowHeight="15"/>
  <cols>
    <col min="1" max="1" width="2.85546875" style="1" hidden="1" customWidth="1"/>
    <col min="2" max="2" width="3.85546875" style="2" customWidth="1"/>
    <col min="3" max="3" width="3.42578125" style="2" customWidth="1"/>
    <col min="4" max="4" width="4.28515625" style="2" customWidth="1"/>
    <col min="5" max="6" width="3.140625" style="2" customWidth="1"/>
    <col min="7" max="7" width="3.5703125" style="2" customWidth="1"/>
    <col min="8" max="8" width="3.7109375" style="2" customWidth="1"/>
    <col min="9" max="9" width="4.140625" style="2" customWidth="1"/>
    <col min="10" max="10" width="4" style="2" customWidth="1"/>
    <col min="11" max="11" width="3.85546875" style="2" customWidth="1"/>
    <col min="12" max="12" width="3.7109375" style="2" customWidth="1"/>
    <col min="13" max="17" width="4.7109375" style="2" bestFit="1" customWidth="1"/>
    <col min="18" max="18" width="3.85546875" style="3" customWidth="1"/>
    <col min="19" max="20" width="4.7109375" style="3" bestFit="1" customWidth="1"/>
    <col min="21" max="21" width="4" style="3" customWidth="1"/>
    <col min="22" max="22" width="4.7109375" style="3" bestFit="1" customWidth="1"/>
    <col min="23" max="23" width="3.85546875" style="3" customWidth="1"/>
    <col min="24" max="25" width="4.140625" style="3" customWidth="1"/>
    <col min="26" max="26" width="4.28515625" style="3" customWidth="1"/>
    <col min="27" max="27" width="3.85546875" style="3" customWidth="1"/>
    <col min="28" max="28" width="4.140625" style="3" customWidth="1"/>
    <col min="29" max="29" width="54.140625" style="1" customWidth="1"/>
    <col min="30" max="30" width="10.85546875" style="36" customWidth="1"/>
    <col min="31" max="31" width="9.7109375" style="80" customWidth="1"/>
    <col min="32" max="32" width="10.28515625" style="80" customWidth="1"/>
    <col min="33" max="33" width="10.7109375" style="80" customWidth="1"/>
    <col min="34" max="34" width="10.140625" style="80" customWidth="1"/>
    <col min="35" max="35" width="11.140625" style="80" customWidth="1"/>
    <col min="36" max="36" width="11.28515625" style="80" customWidth="1"/>
    <col min="37" max="37" width="10.85546875" style="80" bestFit="1" customWidth="1"/>
    <col min="38" max="38" width="9.85546875" style="80" customWidth="1"/>
    <col min="39" max="86" width="9.140625" style="1" customWidth="1"/>
    <col min="87" max="16384" width="9.140625" style="1"/>
  </cols>
  <sheetData>
    <row r="1" spans="1:259" ht="85.5" customHeight="1">
      <c r="AC1" s="4"/>
      <c r="AD1" s="114" t="s">
        <v>226</v>
      </c>
      <c r="AE1" s="114"/>
      <c r="AF1" s="114"/>
      <c r="AG1" s="114"/>
      <c r="AH1" s="114"/>
      <c r="AI1" s="114"/>
      <c r="AJ1" s="114"/>
      <c r="AK1" s="114"/>
      <c r="AL1" s="114"/>
      <c r="AM1" s="5"/>
      <c r="AN1" s="6"/>
      <c r="AO1" s="6"/>
      <c r="AP1" s="6"/>
      <c r="AQ1" s="6"/>
    </row>
    <row r="2" spans="1:259" ht="18.75">
      <c r="D2" s="7"/>
      <c r="E2" s="7"/>
      <c r="F2" s="7"/>
      <c r="G2" s="7"/>
      <c r="H2" s="7"/>
      <c r="I2" s="7"/>
      <c r="AC2" s="4"/>
      <c r="AD2" s="8"/>
      <c r="AE2" s="9"/>
      <c r="AF2" s="9"/>
      <c r="AG2" s="9"/>
      <c r="AH2" s="115"/>
      <c r="AI2" s="115"/>
      <c r="AJ2" s="115"/>
      <c r="AK2" s="115"/>
      <c r="AL2" s="115"/>
      <c r="AM2" s="10"/>
      <c r="AN2" s="10"/>
      <c r="AO2" s="10"/>
      <c r="AP2" s="10"/>
      <c r="AQ2" s="10"/>
    </row>
    <row r="3" spans="1:259" ht="18.75">
      <c r="D3" s="7"/>
      <c r="E3" s="7"/>
      <c r="F3" s="7"/>
      <c r="G3" s="7"/>
      <c r="H3" s="7"/>
      <c r="I3" s="7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2"/>
      <c r="AD3" s="13"/>
      <c r="AE3" s="9"/>
      <c r="AF3" s="9"/>
      <c r="AG3" s="9"/>
      <c r="AH3" s="9"/>
      <c r="AI3" s="9"/>
      <c r="AJ3" s="9"/>
      <c r="AK3" s="9"/>
      <c r="AL3" s="9"/>
      <c r="AM3" s="4"/>
    </row>
    <row r="4" spans="1:259" s="14" customFormat="1" ht="18.75">
      <c r="B4" s="7"/>
      <c r="C4" s="7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5"/>
      <c r="AN4" s="15"/>
      <c r="AO4" s="15"/>
      <c r="AP4" s="15"/>
      <c r="AQ4" s="16"/>
      <c r="AR4" s="16"/>
    </row>
    <row r="5" spans="1:259" s="14" customFormat="1" ht="15.75">
      <c r="A5" s="17"/>
      <c r="B5" s="7"/>
      <c r="C5" s="7"/>
      <c r="D5" s="117" t="s">
        <v>57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8"/>
      <c r="AN5" s="18"/>
      <c r="AO5" s="18"/>
      <c r="AP5" s="18"/>
      <c r="AQ5" s="19"/>
      <c r="AR5" s="19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</row>
    <row r="6" spans="1:259" s="14" customFormat="1" ht="19.5">
      <c r="A6" s="122" t="s">
        <v>56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  <c r="IU6" s="110"/>
      <c r="IV6" s="110"/>
      <c r="IW6" s="110"/>
      <c r="IX6" s="110"/>
      <c r="IY6" s="110"/>
    </row>
    <row r="7" spans="1:259" s="14" customFormat="1" ht="15" customHeight="1">
      <c r="A7" s="20"/>
      <c r="B7" s="7"/>
      <c r="C7" s="7"/>
      <c r="D7" s="111" t="s">
        <v>55</v>
      </c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5"/>
      <c r="AN7" s="15"/>
      <c r="AO7" s="15"/>
      <c r="AP7" s="15"/>
      <c r="AQ7" s="21"/>
      <c r="AR7" s="21"/>
    </row>
    <row r="8" spans="1:259" s="14" customFormat="1" ht="18.75">
      <c r="A8" s="20"/>
      <c r="B8" s="7"/>
      <c r="C8" s="7"/>
      <c r="D8" s="112" t="s">
        <v>58</v>
      </c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5"/>
      <c r="AN8" s="15"/>
      <c r="AO8" s="15"/>
      <c r="AP8" s="15"/>
      <c r="AQ8" s="21"/>
      <c r="AR8" s="21"/>
    </row>
    <row r="9" spans="1:259" s="14" customFormat="1" ht="59.25" customHeight="1">
      <c r="A9" s="20"/>
      <c r="B9" s="7"/>
      <c r="C9" s="7"/>
      <c r="D9" s="113" t="s">
        <v>59</v>
      </c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21"/>
      <c r="AN9" s="22"/>
      <c r="AO9" s="22"/>
      <c r="AP9" s="22"/>
      <c r="AQ9" s="21"/>
      <c r="AR9" s="21"/>
    </row>
    <row r="10" spans="1:259" s="14" customFormat="1" ht="18.75">
      <c r="A10" s="20"/>
      <c r="B10" s="7"/>
      <c r="C10" s="7"/>
      <c r="D10" s="7"/>
      <c r="E10" s="7"/>
      <c r="F10" s="7"/>
      <c r="G10" s="7"/>
      <c r="H10" s="7"/>
      <c r="I10" s="7"/>
      <c r="J10" s="23" t="s">
        <v>54</v>
      </c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5"/>
      <c r="AD10" s="26"/>
      <c r="AE10" s="27"/>
      <c r="AF10" s="28"/>
      <c r="AG10" s="28"/>
      <c r="AH10" s="28"/>
      <c r="AI10" s="28"/>
      <c r="AJ10" s="29"/>
      <c r="AK10" s="29"/>
      <c r="AL10" s="29"/>
      <c r="AM10" s="16"/>
      <c r="AN10" s="16"/>
      <c r="AO10" s="16"/>
      <c r="AP10" s="16"/>
      <c r="AQ10" s="16"/>
      <c r="AR10" s="16"/>
    </row>
    <row r="11" spans="1:259" s="14" customFormat="1" ht="15.75" customHeight="1">
      <c r="A11" s="20"/>
      <c r="B11" s="7"/>
      <c r="C11" s="7"/>
      <c r="D11" s="7"/>
      <c r="E11" s="7"/>
      <c r="F11" s="7"/>
      <c r="G11" s="7"/>
      <c r="H11" s="7"/>
      <c r="I11" s="7"/>
      <c r="J11" s="98" t="s">
        <v>53</v>
      </c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30"/>
      <c r="AN11" s="31"/>
      <c r="AO11" s="31"/>
      <c r="AP11" s="31"/>
      <c r="AQ11" s="31"/>
      <c r="AR11" s="31"/>
    </row>
    <row r="12" spans="1:259" ht="15.75" customHeight="1">
      <c r="A12" s="4"/>
      <c r="J12" s="98" t="s">
        <v>52</v>
      </c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30"/>
      <c r="AN12" s="31"/>
      <c r="AO12" s="31"/>
      <c r="AP12" s="31"/>
      <c r="AQ12" s="31"/>
      <c r="AR12" s="31"/>
    </row>
    <row r="13" spans="1:259" ht="15.75" customHeight="1">
      <c r="A13" s="4"/>
      <c r="J13" s="98" t="s">
        <v>51</v>
      </c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30"/>
      <c r="AN13" s="31"/>
      <c r="AO13" s="31"/>
      <c r="AP13" s="31"/>
      <c r="AQ13" s="31"/>
      <c r="AR13" s="31"/>
    </row>
    <row r="14" spans="1:259" ht="15.75" customHeight="1">
      <c r="A14" s="4"/>
      <c r="J14" s="98" t="s">
        <v>50</v>
      </c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30"/>
      <c r="AN14" s="31"/>
      <c r="AO14" s="31"/>
      <c r="AP14" s="31"/>
      <c r="AQ14" s="31"/>
      <c r="AR14" s="31"/>
    </row>
    <row r="15" spans="1:259" ht="15.75" customHeight="1">
      <c r="A15" s="4"/>
      <c r="J15" s="98" t="s">
        <v>49</v>
      </c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30"/>
      <c r="AN15" s="31"/>
      <c r="AO15" s="31"/>
      <c r="AP15" s="31"/>
      <c r="AQ15" s="31"/>
      <c r="AR15" s="31"/>
    </row>
    <row r="16" spans="1:259" ht="15.75" customHeight="1">
      <c r="A16" s="4"/>
      <c r="J16" s="98" t="s">
        <v>48</v>
      </c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30"/>
      <c r="AN16" s="31"/>
      <c r="AO16" s="31"/>
      <c r="AP16" s="31"/>
      <c r="AQ16" s="31"/>
      <c r="AR16" s="31"/>
    </row>
    <row r="17" spans="1:44" ht="15.75" customHeight="1">
      <c r="A17" s="4"/>
      <c r="J17" s="98" t="s">
        <v>47</v>
      </c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30"/>
      <c r="AN17" s="31"/>
      <c r="AO17" s="31"/>
      <c r="AP17" s="31"/>
      <c r="AQ17" s="31"/>
      <c r="AR17" s="31"/>
    </row>
    <row r="18" spans="1:44" ht="15.75" customHeight="1">
      <c r="A18" s="4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0"/>
      <c r="AN18" s="31"/>
      <c r="AO18" s="31"/>
      <c r="AP18" s="31"/>
      <c r="AQ18" s="31"/>
      <c r="AR18" s="31"/>
    </row>
    <row r="19" spans="1:44" ht="15.75" customHeight="1">
      <c r="A19" s="4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0"/>
      <c r="AN19" s="31"/>
      <c r="AO19" s="31"/>
      <c r="AP19" s="31"/>
      <c r="AQ19" s="31"/>
      <c r="AR19" s="31"/>
    </row>
    <row r="20" spans="1:44" ht="23.25" customHeight="1">
      <c r="A20" s="4"/>
      <c r="B20" s="95" t="s">
        <v>46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7"/>
      <c r="S20" s="99" t="s">
        <v>45</v>
      </c>
      <c r="T20" s="100"/>
      <c r="U20" s="100"/>
      <c r="V20" s="100"/>
      <c r="W20" s="100"/>
      <c r="X20" s="100"/>
      <c r="Y20" s="100"/>
      <c r="Z20" s="100"/>
      <c r="AA20" s="100"/>
      <c r="AB20" s="101"/>
      <c r="AC20" s="90" t="s">
        <v>44</v>
      </c>
      <c r="AD20" s="90" t="s">
        <v>43</v>
      </c>
      <c r="AE20" s="92" t="s">
        <v>42</v>
      </c>
      <c r="AF20" s="94"/>
      <c r="AG20" s="94"/>
      <c r="AH20" s="94"/>
      <c r="AI20" s="94"/>
      <c r="AJ20" s="93"/>
      <c r="AK20" s="92" t="s">
        <v>41</v>
      </c>
      <c r="AL20" s="93"/>
      <c r="AM20" s="30"/>
      <c r="AN20" s="31"/>
      <c r="AO20" s="31"/>
      <c r="AP20" s="31"/>
      <c r="AQ20" s="31"/>
      <c r="AR20" s="31"/>
    </row>
    <row r="21" spans="1:44" ht="15.75" customHeight="1">
      <c r="A21" s="4"/>
      <c r="B21" s="99" t="s">
        <v>40</v>
      </c>
      <c r="C21" s="100"/>
      <c r="D21" s="101"/>
      <c r="E21" s="106" t="s">
        <v>39</v>
      </c>
      <c r="F21" s="107"/>
      <c r="G21" s="106" t="s">
        <v>38</v>
      </c>
      <c r="H21" s="107"/>
      <c r="I21" s="95" t="s">
        <v>37</v>
      </c>
      <c r="J21" s="96"/>
      <c r="K21" s="96"/>
      <c r="L21" s="96"/>
      <c r="M21" s="96"/>
      <c r="N21" s="96"/>
      <c r="O21" s="96"/>
      <c r="P21" s="96"/>
      <c r="Q21" s="96"/>
      <c r="R21" s="97"/>
      <c r="S21" s="102"/>
      <c r="T21" s="103"/>
      <c r="U21" s="103"/>
      <c r="V21" s="103"/>
      <c r="W21" s="103"/>
      <c r="X21" s="103"/>
      <c r="Y21" s="103"/>
      <c r="Z21" s="103"/>
      <c r="AA21" s="103"/>
      <c r="AB21" s="104"/>
      <c r="AC21" s="105"/>
      <c r="AD21" s="105"/>
      <c r="AE21" s="90">
        <v>2014</v>
      </c>
      <c r="AF21" s="90">
        <v>2015</v>
      </c>
      <c r="AG21" s="90">
        <v>2016</v>
      </c>
      <c r="AH21" s="90">
        <v>2017</v>
      </c>
      <c r="AI21" s="90">
        <v>2018</v>
      </c>
      <c r="AJ21" s="90">
        <v>2019</v>
      </c>
      <c r="AK21" s="90" t="s">
        <v>36</v>
      </c>
      <c r="AL21" s="90" t="s">
        <v>35</v>
      </c>
      <c r="AM21" s="30"/>
      <c r="AN21" s="31"/>
      <c r="AO21" s="31"/>
      <c r="AP21" s="31"/>
      <c r="AQ21" s="31"/>
      <c r="AR21" s="31"/>
    </row>
    <row r="22" spans="1:44" s="36" customFormat="1" ht="52.5" customHeight="1">
      <c r="A22" s="8"/>
      <c r="B22" s="102"/>
      <c r="C22" s="103"/>
      <c r="D22" s="104"/>
      <c r="E22" s="108"/>
      <c r="F22" s="109"/>
      <c r="G22" s="108"/>
      <c r="H22" s="109"/>
      <c r="I22" s="95" t="s">
        <v>33</v>
      </c>
      <c r="J22" s="97"/>
      <c r="K22" s="34" t="s">
        <v>32</v>
      </c>
      <c r="L22" s="92" t="s">
        <v>30</v>
      </c>
      <c r="M22" s="93"/>
      <c r="N22" s="92" t="s">
        <v>34</v>
      </c>
      <c r="O22" s="94"/>
      <c r="P22" s="94"/>
      <c r="Q22" s="94"/>
      <c r="R22" s="93"/>
      <c r="S22" s="92" t="s">
        <v>33</v>
      </c>
      <c r="T22" s="93"/>
      <c r="U22" s="34" t="s">
        <v>32</v>
      </c>
      <c r="V22" s="34" t="s">
        <v>31</v>
      </c>
      <c r="W22" s="34" t="s">
        <v>30</v>
      </c>
      <c r="X22" s="92" t="s">
        <v>29</v>
      </c>
      <c r="Y22" s="94"/>
      <c r="Z22" s="93"/>
      <c r="AA22" s="92" t="s">
        <v>28</v>
      </c>
      <c r="AB22" s="93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32"/>
      <c r="AN22" s="35"/>
      <c r="AO22" s="35"/>
      <c r="AP22" s="35"/>
      <c r="AQ22" s="35"/>
      <c r="AR22" s="35"/>
    </row>
    <row r="23" spans="1:44" ht="15.75" customHeight="1">
      <c r="A23" s="4"/>
      <c r="B23" s="37">
        <v>1</v>
      </c>
      <c r="C23" s="37">
        <v>2</v>
      </c>
      <c r="D23" s="37">
        <v>3</v>
      </c>
      <c r="E23" s="37">
        <v>4</v>
      </c>
      <c r="F23" s="37">
        <v>5</v>
      </c>
      <c r="G23" s="37">
        <v>6</v>
      </c>
      <c r="H23" s="37">
        <v>7</v>
      </c>
      <c r="I23" s="37">
        <v>8</v>
      </c>
      <c r="J23" s="38">
        <v>9</v>
      </c>
      <c r="K23" s="38">
        <v>10</v>
      </c>
      <c r="L23" s="38">
        <v>11</v>
      </c>
      <c r="M23" s="38">
        <v>12</v>
      </c>
      <c r="N23" s="38">
        <v>13</v>
      </c>
      <c r="O23" s="38">
        <v>14</v>
      </c>
      <c r="P23" s="38">
        <v>15</v>
      </c>
      <c r="Q23" s="38">
        <v>16</v>
      </c>
      <c r="R23" s="38">
        <v>17</v>
      </c>
      <c r="S23" s="38">
        <v>18</v>
      </c>
      <c r="T23" s="38">
        <v>19</v>
      </c>
      <c r="U23" s="38">
        <v>20</v>
      </c>
      <c r="V23" s="38">
        <v>21</v>
      </c>
      <c r="W23" s="38">
        <v>22</v>
      </c>
      <c r="X23" s="38">
        <v>23</v>
      </c>
      <c r="Y23" s="38">
        <v>24</v>
      </c>
      <c r="Z23" s="38">
        <v>25</v>
      </c>
      <c r="AA23" s="38">
        <v>26</v>
      </c>
      <c r="AB23" s="38">
        <v>27</v>
      </c>
      <c r="AC23" s="38">
        <v>28</v>
      </c>
      <c r="AD23" s="38">
        <v>29</v>
      </c>
      <c r="AE23" s="38">
        <v>30</v>
      </c>
      <c r="AF23" s="38">
        <v>31</v>
      </c>
      <c r="AG23" s="38">
        <v>32</v>
      </c>
      <c r="AH23" s="38">
        <v>33</v>
      </c>
      <c r="AI23" s="38">
        <v>34</v>
      </c>
      <c r="AJ23" s="38">
        <v>35</v>
      </c>
      <c r="AK23" s="38">
        <v>36</v>
      </c>
      <c r="AL23" s="38">
        <v>37</v>
      </c>
      <c r="AM23" s="30"/>
      <c r="AN23" s="31"/>
      <c r="AO23" s="31"/>
      <c r="AP23" s="31"/>
      <c r="AQ23" s="31"/>
      <c r="AR23" s="31"/>
    </row>
    <row r="24" spans="1:44" s="45" customFormat="1" ht="14.25" customHeight="1">
      <c r="A24" s="39"/>
      <c r="B24" s="40"/>
      <c r="C24" s="40"/>
      <c r="D24" s="40"/>
      <c r="E24" s="41"/>
      <c r="F24" s="41"/>
      <c r="G24" s="41"/>
      <c r="H24" s="41"/>
      <c r="I24" s="41"/>
      <c r="J24" s="40"/>
      <c r="K24" s="40"/>
      <c r="L24" s="40"/>
      <c r="M24" s="40"/>
      <c r="N24" s="40"/>
      <c r="O24" s="40"/>
      <c r="P24" s="40"/>
      <c r="Q24" s="40"/>
      <c r="R24" s="40"/>
      <c r="S24" s="40">
        <v>0</v>
      </c>
      <c r="T24" s="40">
        <v>8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2" t="s">
        <v>27</v>
      </c>
      <c r="AD24" s="40" t="s">
        <v>0</v>
      </c>
      <c r="AE24" s="43">
        <f t="shared" ref="AE24:AJ24" si="0">AE28+AE56+AE95+AE114+AE127+AE165+AE189</f>
        <v>52078.198000000004</v>
      </c>
      <c r="AF24" s="43">
        <f t="shared" si="0"/>
        <v>50610.5</v>
      </c>
      <c r="AG24" s="43">
        <f t="shared" si="0"/>
        <v>54023.200000000004</v>
      </c>
      <c r="AH24" s="43">
        <f t="shared" si="0"/>
        <v>51470.100000000006</v>
      </c>
      <c r="AI24" s="43">
        <f t="shared" si="0"/>
        <v>52499.5</v>
      </c>
      <c r="AJ24" s="43">
        <f t="shared" si="0"/>
        <v>53549.500000000007</v>
      </c>
      <c r="AK24" s="43">
        <f>SUM(AE24:AJ24)</f>
        <v>314230.99800000002</v>
      </c>
      <c r="AL24" s="44">
        <v>2019</v>
      </c>
      <c r="AM24" s="39"/>
    </row>
    <row r="25" spans="1:44" s="45" customFormat="1" ht="48">
      <c r="A25" s="39"/>
      <c r="B25" s="46"/>
      <c r="C25" s="46"/>
      <c r="D25" s="46"/>
      <c r="E25" s="47"/>
      <c r="F25" s="47"/>
      <c r="G25" s="47"/>
      <c r="H25" s="47"/>
      <c r="I25" s="47"/>
      <c r="J25" s="46"/>
      <c r="K25" s="46"/>
      <c r="L25" s="46"/>
      <c r="M25" s="46"/>
      <c r="N25" s="46"/>
      <c r="O25" s="46"/>
      <c r="P25" s="48"/>
      <c r="Q25" s="48"/>
      <c r="R25" s="46"/>
      <c r="S25" s="48">
        <v>0</v>
      </c>
      <c r="T25" s="48">
        <v>8</v>
      </c>
      <c r="U25" s="46">
        <v>0</v>
      </c>
      <c r="V25" s="46">
        <v>1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9" t="s">
        <v>60</v>
      </c>
      <c r="AD25" s="48"/>
      <c r="AE25" s="50"/>
      <c r="AF25" s="50"/>
      <c r="AG25" s="50"/>
      <c r="AH25" s="50"/>
      <c r="AI25" s="50"/>
      <c r="AJ25" s="50"/>
      <c r="AK25" s="50"/>
      <c r="AL25" s="50"/>
      <c r="AM25" s="39"/>
    </row>
    <row r="26" spans="1:44" s="45" customFormat="1" ht="36">
      <c r="A26" s="39"/>
      <c r="B26" s="46"/>
      <c r="C26" s="46"/>
      <c r="D26" s="46"/>
      <c r="E26" s="47"/>
      <c r="F26" s="47"/>
      <c r="G26" s="47"/>
      <c r="H26" s="47"/>
      <c r="I26" s="47"/>
      <c r="J26" s="46"/>
      <c r="K26" s="46"/>
      <c r="L26" s="46"/>
      <c r="M26" s="46"/>
      <c r="N26" s="46"/>
      <c r="O26" s="46"/>
      <c r="P26" s="48"/>
      <c r="Q26" s="48"/>
      <c r="R26" s="46"/>
      <c r="S26" s="48">
        <v>0</v>
      </c>
      <c r="T26" s="48">
        <v>8</v>
      </c>
      <c r="U26" s="46">
        <v>0</v>
      </c>
      <c r="V26" s="46">
        <v>1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1</v>
      </c>
      <c r="AC26" s="51" t="s">
        <v>61</v>
      </c>
      <c r="AD26" s="48" t="s">
        <v>5</v>
      </c>
      <c r="AE26" s="50">
        <v>66</v>
      </c>
      <c r="AF26" s="50">
        <v>67</v>
      </c>
      <c r="AG26" s="50">
        <v>68</v>
      </c>
      <c r="AH26" s="50">
        <v>69</v>
      </c>
      <c r="AI26" s="50">
        <v>70</v>
      </c>
      <c r="AJ26" s="50">
        <v>72</v>
      </c>
      <c r="AK26" s="50">
        <f>AJ26</f>
        <v>72</v>
      </c>
      <c r="AL26" s="50">
        <v>2019</v>
      </c>
      <c r="AM26" s="39"/>
    </row>
    <row r="27" spans="1:44" s="45" customFormat="1" ht="41.25" customHeight="1">
      <c r="A27" s="39"/>
      <c r="B27" s="46"/>
      <c r="C27" s="46"/>
      <c r="D27" s="46"/>
      <c r="E27" s="47"/>
      <c r="F27" s="47"/>
      <c r="G27" s="47"/>
      <c r="H27" s="47"/>
      <c r="I27" s="47"/>
      <c r="J27" s="46"/>
      <c r="K27" s="46"/>
      <c r="L27" s="46"/>
      <c r="M27" s="46"/>
      <c r="N27" s="46"/>
      <c r="O27" s="46"/>
      <c r="P27" s="48"/>
      <c r="Q27" s="48"/>
      <c r="R27" s="46"/>
      <c r="S27" s="48">
        <v>0</v>
      </c>
      <c r="T27" s="48">
        <v>8</v>
      </c>
      <c r="U27" s="46">
        <v>0</v>
      </c>
      <c r="V27" s="46">
        <v>1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2</v>
      </c>
      <c r="AC27" s="51" t="s">
        <v>62</v>
      </c>
      <c r="AD27" s="48" t="s">
        <v>5</v>
      </c>
      <c r="AE27" s="51">
        <v>30</v>
      </c>
      <c r="AF27" s="51">
        <v>31</v>
      </c>
      <c r="AG27" s="51">
        <v>33</v>
      </c>
      <c r="AH27" s="51">
        <v>35</v>
      </c>
      <c r="AI27" s="51">
        <v>38</v>
      </c>
      <c r="AJ27" s="51">
        <v>40</v>
      </c>
      <c r="AK27" s="50">
        <f>AJ27</f>
        <v>40</v>
      </c>
      <c r="AL27" s="50">
        <v>2019</v>
      </c>
      <c r="AM27" s="39"/>
    </row>
    <row r="28" spans="1:44" s="55" customFormat="1" ht="39" customHeight="1">
      <c r="A28" s="39"/>
      <c r="B28" s="52"/>
      <c r="C28" s="52"/>
      <c r="D28" s="52"/>
      <c r="E28" s="53"/>
      <c r="F28" s="53"/>
      <c r="G28" s="53"/>
      <c r="H28" s="53"/>
      <c r="I28" s="53"/>
      <c r="J28" s="52"/>
      <c r="K28" s="52"/>
      <c r="L28" s="52"/>
      <c r="M28" s="52"/>
      <c r="N28" s="52"/>
      <c r="O28" s="52"/>
      <c r="P28" s="40"/>
      <c r="Q28" s="40"/>
      <c r="R28" s="52"/>
      <c r="S28" s="40">
        <v>0</v>
      </c>
      <c r="T28" s="40">
        <v>8</v>
      </c>
      <c r="U28" s="52">
        <v>1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2">
        <v>0</v>
      </c>
      <c r="AB28" s="52">
        <v>0</v>
      </c>
      <c r="AC28" s="49" t="s">
        <v>26</v>
      </c>
      <c r="AD28" s="48" t="s">
        <v>0</v>
      </c>
      <c r="AE28" s="54">
        <f t="shared" ref="AE28:AJ28" si="1">AE36</f>
        <v>379.30000000000007</v>
      </c>
      <c r="AF28" s="54">
        <f t="shared" si="1"/>
        <v>200.4</v>
      </c>
      <c r="AG28" s="54">
        <f t="shared" si="1"/>
        <v>3126.3999999999996</v>
      </c>
      <c r="AH28" s="54">
        <f t="shared" si="1"/>
        <v>369.09999999999997</v>
      </c>
      <c r="AI28" s="54">
        <f t="shared" si="1"/>
        <v>376.5</v>
      </c>
      <c r="AJ28" s="54">
        <f t="shared" si="1"/>
        <v>384</v>
      </c>
      <c r="AK28" s="54">
        <f>SUM(AE28:AJ28)</f>
        <v>4835.6999999999989</v>
      </c>
      <c r="AL28" s="50">
        <v>2019</v>
      </c>
      <c r="AM28" s="39"/>
    </row>
    <row r="29" spans="1:44" s="55" customFormat="1" ht="36.75" customHeight="1">
      <c r="A29" s="39"/>
      <c r="B29" s="46"/>
      <c r="C29" s="46"/>
      <c r="D29" s="46"/>
      <c r="E29" s="47"/>
      <c r="F29" s="47"/>
      <c r="G29" s="47"/>
      <c r="H29" s="47"/>
      <c r="I29" s="47"/>
      <c r="J29" s="46"/>
      <c r="K29" s="46"/>
      <c r="L29" s="46"/>
      <c r="M29" s="46"/>
      <c r="N29" s="46"/>
      <c r="O29" s="46"/>
      <c r="P29" s="48"/>
      <c r="Q29" s="48"/>
      <c r="R29" s="46"/>
      <c r="S29" s="48">
        <v>0</v>
      </c>
      <c r="T29" s="48">
        <v>8</v>
      </c>
      <c r="U29" s="46">
        <v>1</v>
      </c>
      <c r="V29" s="46">
        <v>0</v>
      </c>
      <c r="W29" s="46">
        <v>1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51" t="s">
        <v>63</v>
      </c>
      <c r="AD29" s="48" t="s">
        <v>0</v>
      </c>
      <c r="AE29" s="54">
        <v>0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4">
        <v>0</v>
      </c>
      <c r="AL29" s="50">
        <v>2019</v>
      </c>
      <c r="AM29" s="39"/>
    </row>
    <row r="30" spans="1:44" s="55" customFormat="1" ht="27" customHeight="1">
      <c r="A30" s="39"/>
      <c r="B30" s="46"/>
      <c r="C30" s="46"/>
      <c r="D30" s="46"/>
      <c r="E30" s="47"/>
      <c r="F30" s="47"/>
      <c r="G30" s="47"/>
      <c r="H30" s="47"/>
      <c r="I30" s="47"/>
      <c r="J30" s="46"/>
      <c r="K30" s="46"/>
      <c r="L30" s="46"/>
      <c r="M30" s="46"/>
      <c r="N30" s="46"/>
      <c r="O30" s="46"/>
      <c r="P30" s="48"/>
      <c r="Q30" s="48"/>
      <c r="R30" s="46"/>
      <c r="S30" s="48">
        <v>0</v>
      </c>
      <c r="T30" s="48">
        <v>8</v>
      </c>
      <c r="U30" s="46">
        <v>1</v>
      </c>
      <c r="V30" s="46">
        <v>0</v>
      </c>
      <c r="W30" s="46">
        <v>1</v>
      </c>
      <c r="X30" s="46">
        <v>0</v>
      </c>
      <c r="Y30" s="46">
        <v>0</v>
      </c>
      <c r="Z30" s="46">
        <v>0</v>
      </c>
      <c r="AA30" s="46">
        <v>0</v>
      </c>
      <c r="AB30" s="46">
        <v>1</v>
      </c>
      <c r="AC30" s="51" t="s">
        <v>64</v>
      </c>
      <c r="AD30" s="48" t="s">
        <v>25</v>
      </c>
      <c r="AE30" s="50">
        <v>88</v>
      </c>
      <c r="AF30" s="50">
        <v>88</v>
      </c>
      <c r="AG30" s="50">
        <v>86</v>
      </c>
      <c r="AH30" s="50">
        <v>86</v>
      </c>
      <c r="AI30" s="50">
        <v>86</v>
      </c>
      <c r="AJ30" s="50">
        <v>86</v>
      </c>
      <c r="AK30" s="50">
        <f>AJ30</f>
        <v>86</v>
      </c>
      <c r="AL30" s="50">
        <v>2016</v>
      </c>
      <c r="AM30" s="39"/>
    </row>
    <row r="31" spans="1:44" s="55" customFormat="1" ht="24">
      <c r="A31" s="39"/>
      <c r="B31" s="46"/>
      <c r="C31" s="46"/>
      <c r="D31" s="46"/>
      <c r="E31" s="47"/>
      <c r="F31" s="47"/>
      <c r="G31" s="47"/>
      <c r="H31" s="47"/>
      <c r="I31" s="47"/>
      <c r="J31" s="46"/>
      <c r="K31" s="46"/>
      <c r="L31" s="46"/>
      <c r="M31" s="46"/>
      <c r="N31" s="46"/>
      <c r="O31" s="46"/>
      <c r="P31" s="48"/>
      <c r="Q31" s="48"/>
      <c r="R31" s="46"/>
      <c r="S31" s="48">
        <v>0</v>
      </c>
      <c r="T31" s="48">
        <v>8</v>
      </c>
      <c r="U31" s="46">
        <v>1</v>
      </c>
      <c r="V31" s="46">
        <v>0</v>
      </c>
      <c r="W31" s="46">
        <v>1</v>
      </c>
      <c r="X31" s="46">
        <v>0</v>
      </c>
      <c r="Y31" s="46">
        <v>0</v>
      </c>
      <c r="Z31" s="46">
        <v>0</v>
      </c>
      <c r="AA31" s="46">
        <v>0</v>
      </c>
      <c r="AB31" s="46">
        <v>2</v>
      </c>
      <c r="AC31" s="51" t="s">
        <v>65</v>
      </c>
      <c r="AD31" s="48" t="s">
        <v>5</v>
      </c>
      <c r="AE31" s="56">
        <f t="shared" ref="AE31:AJ31" si="2">AE35/AE30*100</f>
        <v>6.8181818181818175</v>
      </c>
      <c r="AF31" s="56">
        <f t="shared" si="2"/>
        <v>6.8181818181818175</v>
      </c>
      <c r="AG31" s="56">
        <f t="shared" si="2"/>
        <v>6.9767441860465116</v>
      </c>
      <c r="AH31" s="56">
        <f t="shared" si="2"/>
        <v>6.9767441860465116</v>
      </c>
      <c r="AI31" s="56">
        <f t="shared" si="2"/>
        <v>6.9767441860465116</v>
      </c>
      <c r="AJ31" s="56">
        <f t="shared" si="2"/>
        <v>6.9767441860465116</v>
      </c>
      <c r="AK31" s="56">
        <f>AJ31</f>
        <v>6.9767441860465116</v>
      </c>
      <c r="AL31" s="50">
        <v>2019</v>
      </c>
      <c r="AM31" s="39"/>
    </row>
    <row r="32" spans="1:44" s="55" customFormat="1" ht="27" customHeight="1">
      <c r="A32" s="39"/>
      <c r="B32" s="46"/>
      <c r="C32" s="46"/>
      <c r="D32" s="46"/>
      <c r="E32" s="47"/>
      <c r="F32" s="47"/>
      <c r="G32" s="47"/>
      <c r="H32" s="47"/>
      <c r="I32" s="47"/>
      <c r="J32" s="46"/>
      <c r="K32" s="46"/>
      <c r="L32" s="46"/>
      <c r="M32" s="46"/>
      <c r="N32" s="46"/>
      <c r="O32" s="46"/>
      <c r="P32" s="48"/>
      <c r="Q32" s="48"/>
      <c r="R32" s="46"/>
      <c r="S32" s="48">
        <v>0</v>
      </c>
      <c r="T32" s="48">
        <v>8</v>
      </c>
      <c r="U32" s="46">
        <v>1</v>
      </c>
      <c r="V32" s="46">
        <v>0</v>
      </c>
      <c r="W32" s="46">
        <v>1</v>
      </c>
      <c r="X32" s="46">
        <v>0</v>
      </c>
      <c r="Y32" s="46">
        <v>0</v>
      </c>
      <c r="Z32" s="46">
        <v>1</v>
      </c>
      <c r="AA32" s="46">
        <v>0</v>
      </c>
      <c r="AB32" s="46">
        <v>0</v>
      </c>
      <c r="AC32" s="51" t="s">
        <v>66</v>
      </c>
      <c r="AD32" s="48" t="s">
        <v>11</v>
      </c>
      <c r="AE32" s="50">
        <v>1</v>
      </c>
      <c r="AF32" s="50">
        <v>1</v>
      </c>
      <c r="AG32" s="50">
        <v>1</v>
      </c>
      <c r="AH32" s="50">
        <v>1</v>
      </c>
      <c r="AI32" s="50">
        <v>1</v>
      </c>
      <c r="AJ32" s="50">
        <v>1</v>
      </c>
      <c r="AK32" s="50">
        <f>AJ32</f>
        <v>1</v>
      </c>
      <c r="AL32" s="50">
        <v>2019</v>
      </c>
      <c r="AM32" s="39"/>
    </row>
    <row r="33" spans="1:39" s="55" customFormat="1" ht="24">
      <c r="A33" s="39"/>
      <c r="B33" s="46"/>
      <c r="C33" s="46"/>
      <c r="D33" s="46"/>
      <c r="E33" s="47"/>
      <c r="F33" s="47"/>
      <c r="G33" s="47"/>
      <c r="H33" s="47"/>
      <c r="I33" s="47"/>
      <c r="J33" s="46"/>
      <c r="K33" s="46"/>
      <c r="L33" s="46"/>
      <c r="M33" s="46"/>
      <c r="N33" s="46"/>
      <c r="O33" s="46"/>
      <c r="P33" s="48"/>
      <c r="Q33" s="48"/>
      <c r="R33" s="46"/>
      <c r="S33" s="48">
        <v>0</v>
      </c>
      <c r="T33" s="48">
        <v>8</v>
      </c>
      <c r="U33" s="46">
        <v>1</v>
      </c>
      <c r="V33" s="46">
        <v>0</v>
      </c>
      <c r="W33" s="46">
        <v>1</v>
      </c>
      <c r="X33" s="46">
        <v>0</v>
      </c>
      <c r="Y33" s="46">
        <v>0</v>
      </c>
      <c r="Z33" s="46">
        <v>1</v>
      </c>
      <c r="AA33" s="46">
        <v>0</v>
      </c>
      <c r="AB33" s="46">
        <v>1</v>
      </c>
      <c r="AC33" s="51" t="s">
        <v>67</v>
      </c>
      <c r="AD33" s="48" t="s">
        <v>5</v>
      </c>
      <c r="AE33" s="50">
        <v>99</v>
      </c>
      <c r="AF33" s="50">
        <v>99</v>
      </c>
      <c r="AG33" s="50">
        <v>99</v>
      </c>
      <c r="AH33" s="50">
        <v>99</v>
      </c>
      <c r="AI33" s="50">
        <v>99</v>
      </c>
      <c r="AJ33" s="50">
        <v>99</v>
      </c>
      <c r="AK33" s="50">
        <f>AJ33</f>
        <v>99</v>
      </c>
      <c r="AL33" s="50">
        <v>2019</v>
      </c>
      <c r="AM33" s="39"/>
    </row>
    <row r="34" spans="1:39" s="55" customFormat="1" ht="27.75" customHeight="1">
      <c r="A34" s="39"/>
      <c r="B34" s="46"/>
      <c r="C34" s="46"/>
      <c r="D34" s="46"/>
      <c r="E34" s="47"/>
      <c r="F34" s="47"/>
      <c r="G34" s="47"/>
      <c r="H34" s="47"/>
      <c r="I34" s="47"/>
      <c r="J34" s="46"/>
      <c r="K34" s="46"/>
      <c r="L34" s="46"/>
      <c r="M34" s="46"/>
      <c r="N34" s="46"/>
      <c r="O34" s="46"/>
      <c r="P34" s="48"/>
      <c r="Q34" s="48"/>
      <c r="R34" s="46"/>
      <c r="S34" s="48">
        <v>0</v>
      </c>
      <c r="T34" s="48">
        <v>8</v>
      </c>
      <c r="U34" s="46">
        <v>1</v>
      </c>
      <c r="V34" s="46">
        <v>0</v>
      </c>
      <c r="W34" s="46">
        <v>1</v>
      </c>
      <c r="X34" s="46">
        <v>0</v>
      </c>
      <c r="Y34" s="46">
        <v>0</v>
      </c>
      <c r="Z34" s="46">
        <v>2</v>
      </c>
      <c r="AA34" s="46">
        <v>0</v>
      </c>
      <c r="AB34" s="46">
        <v>0</v>
      </c>
      <c r="AC34" s="49" t="s">
        <v>68</v>
      </c>
      <c r="AD34" s="48" t="s">
        <v>11</v>
      </c>
      <c r="AE34" s="50">
        <v>1</v>
      </c>
      <c r="AF34" s="50">
        <v>1</v>
      </c>
      <c r="AG34" s="50">
        <v>1</v>
      </c>
      <c r="AH34" s="50">
        <v>1</v>
      </c>
      <c r="AI34" s="50">
        <v>1</v>
      </c>
      <c r="AJ34" s="50">
        <v>1</v>
      </c>
      <c r="AK34" s="50">
        <f>AJ34</f>
        <v>1</v>
      </c>
      <c r="AL34" s="50">
        <v>2019</v>
      </c>
      <c r="AM34" s="39"/>
    </row>
    <row r="35" spans="1:39" s="55" customFormat="1" ht="36" customHeight="1">
      <c r="A35" s="39"/>
      <c r="B35" s="46"/>
      <c r="C35" s="46"/>
      <c r="D35" s="46"/>
      <c r="E35" s="47"/>
      <c r="F35" s="47"/>
      <c r="G35" s="47"/>
      <c r="H35" s="47"/>
      <c r="I35" s="47"/>
      <c r="J35" s="46"/>
      <c r="K35" s="46"/>
      <c r="L35" s="46"/>
      <c r="M35" s="46"/>
      <c r="N35" s="46"/>
      <c r="O35" s="46"/>
      <c r="P35" s="48"/>
      <c r="Q35" s="48"/>
      <c r="R35" s="46"/>
      <c r="S35" s="48">
        <v>0</v>
      </c>
      <c r="T35" s="48">
        <v>8</v>
      </c>
      <c r="U35" s="46">
        <v>1</v>
      </c>
      <c r="V35" s="46">
        <v>0</v>
      </c>
      <c r="W35" s="46">
        <v>1</v>
      </c>
      <c r="X35" s="46">
        <v>0</v>
      </c>
      <c r="Y35" s="46">
        <v>0</v>
      </c>
      <c r="Z35" s="46">
        <v>2</v>
      </c>
      <c r="AA35" s="46">
        <v>0</v>
      </c>
      <c r="AB35" s="46">
        <v>1</v>
      </c>
      <c r="AC35" s="51" t="s">
        <v>69</v>
      </c>
      <c r="AD35" s="48" t="s">
        <v>25</v>
      </c>
      <c r="AE35" s="50">
        <v>6</v>
      </c>
      <c r="AF35" s="50">
        <v>6</v>
      </c>
      <c r="AG35" s="50">
        <v>6</v>
      </c>
      <c r="AH35" s="50">
        <v>6</v>
      </c>
      <c r="AI35" s="50">
        <v>6</v>
      </c>
      <c r="AJ35" s="50">
        <v>6</v>
      </c>
      <c r="AK35" s="50">
        <f>SUM(AE35:AJ35)</f>
        <v>36</v>
      </c>
      <c r="AL35" s="50">
        <v>2019</v>
      </c>
      <c r="AM35" s="39"/>
    </row>
    <row r="36" spans="1:39" s="55" customFormat="1" ht="24">
      <c r="A36" s="39"/>
      <c r="B36" s="46"/>
      <c r="C36" s="46"/>
      <c r="D36" s="46"/>
      <c r="E36" s="47"/>
      <c r="F36" s="47"/>
      <c r="G36" s="47"/>
      <c r="H36" s="47"/>
      <c r="I36" s="47"/>
      <c r="J36" s="46"/>
      <c r="K36" s="46"/>
      <c r="L36" s="46"/>
      <c r="M36" s="46"/>
      <c r="N36" s="46"/>
      <c r="O36" s="46"/>
      <c r="P36" s="48"/>
      <c r="Q36" s="48"/>
      <c r="R36" s="46"/>
      <c r="S36" s="48">
        <v>0</v>
      </c>
      <c r="T36" s="48">
        <v>8</v>
      </c>
      <c r="U36" s="46">
        <v>1</v>
      </c>
      <c r="V36" s="46">
        <v>0</v>
      </c>
      <c r="W36" s="46">
        <v>2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51" t="s">
        <v>70</v>
      </c>
      <c r="AD36" s="48" t="s">
        <v>0</v>
      </c>
      <c r="AE36" s="57">
        <f>AE39+AE46+AE48+AE50</f>
        <v>379.30000000000007</v>
      </c>
      <c r="AF36" s="57">
        <f>AF39+AF46+AF48+AF50</f>
        <v>200.4</v>
      </c>
      <c r="AG36" s="57">
        <f>AG39+AG46+AG48+AG50+AG52+AG54</f>
        <v>3126.3999999999996</v>
      </c>
      <c r="AH36" s="57">
        <f>AH39+AH46+AH48+AH50</f>
        <v>369.09999999999997</v>
      </c>
      <c r="AI36" s="57">
        <f>AI39+AI46+AI48+AI50</f>
        <v>376.5</v>
      </c>
      <c r="AJ36" s="57">
        <f>AJ39+AJ46+AJ48+AI50</f>
        <v>384</v>
      </c>
      <c r="AK36" s="57">
        <f>SUM(AE36:AJ36)</f>
        <v>4835.6999999999989</v>
      </c>
      <c r="AL36" s="58">
        <v>2019</v>
      </c>
      <c r="AM36" s="39"/>
    </row>
    <row r="37" spans="1:39" s="55" customFormat="1" ht="24">
      <c r="A37" s="39"/>
      <c r="B37" s="46"/>
      <c r="C37" s="46"/>
      <c r="D37" s="46"/>
      <c r="E37" s="47"/>
      <c r="F37" s="47"/>
      <c r="G37" s="47"/>
      <c r="H37" s="47"/>
      <c r="I37" s="47"/>
      <c r="J37" s="46"/>
      <c r="K37" s="46"/>
      <c r="L37" s="46"/>
      <c r="M37" s="46"/>
      <c r="N37" s="46"/>
      <c r="O37" s="46"/>
      <c r="P37" s="48"/>
      <c r="Q37" s="48"/>
      <c r="R37" s="46"/>
      <c r="S37" s="48">
        <v>0</v>
      </c>
      <c r="T37" s="48">
        <v>8</v>
      </c>
      <c r="U37" s="46">
        <v>1</v>
      </c>
      <c r="V37" s="46">
        <v>0</v>
      </c>
      <c r="W37" s="46">
        <v>2</v>
      </c>
      <c r="X37" s="46">
        <v>0</v>
      </c>
      <c r="Y37" s="46">
        <v>0</v>
      </c>
      <c r="Z37" s="46">
        <v>0</v>
      </c>
      <c r="AA37" s="46">
        <v>0</v>
      </c>
      <c r="AB37" s="46">
        <v>1</v>
      </c>
      <c r="AC37" s="51" t="s">
        <v>71</v>
      </c>
      <c r="AD37" s="48" t="s">
        <v>24</v>
      </c>
      <c r="AE37" s="58">
        <v>0.93</v>
      </c>
      <c r="AF37" s="58">
        <v>0.92</v>
      </c>
      <c r="AG37" s="58">
        <v>0.91</v>
      </c>
      <c r="AH37" s="58">
        <v>0.9</v>
      </c>
      <c r="AI37" s="58">
        <v>0.89</v>
      </c>
      <c r="AJ37" s="58">
        <v>0.88</v>
      </c>
      <c r="AK37" s="59">
        <v>0.88</v>
      </c>
      <c r="AL37" s="58">
        <v>2019</v>
      </c>
      <c r="AM37" s="39"/>
    </row>
    <row r="38" spans="1:39" s="55" customFormat="1" ht="24">
      <c r="A38" s="39"/>
      <c r="B38" s="46"/>
      <c r="C38" s="46"/>
      <c r="D38" s="46"/>
      <c r="E38" s="47"/>
      <c r="F38" s="47"/>
      <c r="G38" s="47"/>
      <c r="H38" s="47"/>
      <c r="I38" s="47"/>
      <c r="J38" s="46"/>
      <c r="K38" s="46"/>
      <c r="L38" s="46"/>
      <c r="M38" s="46"/>
      <c r="N38" s="46"/>
      <c r="O38" s="46"/>
      <c r="P38" s="48"/>
      <c r="Q38" s="48"/>
      <c r="R38" s="46"/>
      <c r="S38" s="48">
        <v>0</v>
      </c>
      <c r="T38" s="48">
        <v>8</v>
      </c>
      <c r="U38" s="46">
        <v>1</v>
      </c>
      <c r="V38" s="46">
        <v>0</v>
      </c>
      <c r="W38" s="46">
        <v>2</v>
      </c>
      <c r="X38" s="46">
        <v>0</v>
      </c>
      <c r="Y38" s="46">
        <v>0</v>
      </c>
      <c r="Z38" s="46">
        <v>0</v>
      </c>
      <c r="AA38" s="46">
        <v>0</v>
      </c>
      <c r="AB38" s="46">
        <v>2</v>
      </c>
      <c r="AC38" s="51" t="s">
        <v>72</v>
      </c>
      <c r="AD38" s="48" t="s">
        <v>5</v>
      </c>
      <c r="AE38" s="58">
        <v>38</v>
      </c>
      <c r="AF38" s="58">
        <v>38</v>
      </c>
      <c r="AG38" s="58">
        <v>41</v>
      </c>
      <c r="AH38" s="58">
        <v>38</v>
      </c>
      <c r="AI38" s="58">
        <v>38</v>
      </c>
      <c r="AJ38" s="58">
        <v>38</v>
      </c>
      <c r="AK38" s="56">
        <f>AJ38</f>
        <v>38</v>
      </c>
      <c r="AL38" s="58">
        <v>2019</v>
      </c>
      <c r="AM38" s="39"/>
    </row>
    <row r="39" spans="1:39" s="55" customFormat="1" ht="24">
      <c r="A39" s="39"/>
      <c r="B39" s="46">
        <v>0</v>
      </c>
      <c r="C39" s="46">
        <v>0</v>
      </c>
      <c r="D39" s="46">
        <v>1</v>
      </c>
      <c r="E39" s="47">
        <v>0</v>
      </c>
      <c r="F39" s="47">
        <v>1</v>
      </c>
      <c r="G39" s="47">
        <v>1</v>
      </c>
      <c r="H39" s="47">
        <v>3</v>
      </c>
      <c r="I39" s="47">
        <v>0</v>
      </c>
      <c r="J39" s="46">
        <v>8</v>
      </c>
      <c r="K39" s="46">
        <v>1</v>
      </c>
      <c r="L39" s="46">
        <v>0</v>
      </c>
      <c r="M39" s="46">
        <v>2</v>
      </c>
      <c r="N39" s="46">
        <v>2</v>
      </c>
      <c r="O39" s="46">
        <v>0</v>
      </c>
      <c r="P39" s="46">
        <v>0</v>
      </c>
      <c r="Q39" s="46">
        <v>1</v>
      </c>
      <c r="R39" s="46" t="s">
        <v>9</v>
      </c>
      <c r="S39" s="46">
        <v>0</v>
      </c>
      <c r="T39" s="46">
        <v>8</v>
      </c>
      <c r="U39" s="46">
        <v>1</v>
      </c>
      <c r="V39" s="46">
        <v>0</v>
      </c>
      <c r="W39" s="46">
        <v>2</v>
      </c>
      <c r="X39" s="46">
        <v>0</v>
      </c>
      <c r="Y39" s="46">
        <v>0</v>
      </c>
      <c r="Z39" s="46">
        <v>1</v>
      </c>
      <c r="AA39" s="46">
        <v>0</v>
      </c>
      <c r="AB39" s="46">
        <v>0</v>
      </c>
      <c r="AC39" s="51" t="s">
        <v>73</v>
      </c>
      <c r="AD39" s="48" t="s">
        <v>0</v>
      </c>
      <c r="AE39" s="58">
        <f>174+46+49.6-5-2.4-176.8</f>
        <v>85.400000000000034</v>
      </c>
      <c r="AF39" s="58">
        <v>200.4</v>
      </c>
      <c r="AG39" s="81">
        <f>319+90+150-30</f>
        <v>529</v>
      </c>
      <c r="AH39" s="57">
        <v>325.39999999999998</v>
      </c>
      <c r="AI39" s="57">
        <v>331.9</v>
      </c>
      <c r="AJ39" s="57">
        <v>338.5</v>
      </c>
      <c r="AK39" s="58">
        <f>SUM(AE39:AJ39)</f>
        <v>1810.6</v>
      </c>
      <c r="AL39" s="58">
        <v>2019</v>
      </c>
      <c r="AM39" s="39"/>
    </row>
    <row r="40" spans="1:39" s="55" customFormat="1" ht="24">
      <c r="A40" s="39"/>
      <c r="B40" s="46"/>
      <c r="C40" s="46"/>
      <c r="D40" s="46"/>
      <c r="E40" s="47"/>
      <c r="F40" s="47"/>
      <c r="G40" s="47"/>
      <c r="H40" s="47"/>
      <c r="I40" s="47"/>
      <c r="J40" s="46"/>
      <c r="K40" s="46"/>
      <c r="L40" s="46"/>
      <c r="M40" s="46"/>
      <c r="N40" s="46"/>
      <c r="O40" s="46"/>
      <c r="P40" s="60"/>
      <c r="Q40" s="60"/>
      <c r="R40" s="60"/>
      <c r="S40" s="48">
        <v>0</v>
      </c>
      <c r="T40" s="48">
        <v>8</v>
      </c>
      <c r="U40" s="46">
        <v>1</v>
      </c>
      <c r="V40" s="46">
        <v>0</v>
      </c>
      <c r="W40" s="46">
        <v>2</v>
      </c>
      <c r="X40" s="46">
        <v>0</v>
      </c>
      <c r="Y40" s="46">
        <v>0</v>
      </c>
      <c r="Z40" s="46">
        <v>1</v>
      </c>
      <c r="AA40" s="46">
        <v>0</v>
      </c>
      <c r="AB40" s="46">
        <v>1</v>
      </c>
      <c r="AC40" s="51" t="s">
        <v>74</v>
      </c>
      <c r="AD40" s="48" t="s">
        <v>10</v>
      </c>
      <c r="AE40" s="58">
        <v>25</v>
      </c>
      <c r="AF40" s="58">
        <v>37</v>
      </c>
      <c r="AG40" s="58">
        <v>45</v>
      </c>
      <c r="AH40" s="58">
        <v>40</v>
      </c>
      <c r="AI40" s="58">
        <v>40</v>
      </c>
      <c r="AJ40" s="58">
        <v>40</v>
      </c>
      <c r="AK40" s="56">
        <f>SUM(AE40:AJ40)</f>
        <v>227</v>
      </c>
      <c r="AL40" s="58">
        <v>2019</v>
      </c>
      <c r="AM40" s="39"/>
    </row>
    <row r="41" spans="1:39" s="55" customFormat="1" ht="48">
      <c r="A41" s="39"/>
      <c r="B41" s="46"/>
      <c r="C41" s="46"/>
      <c r="D41" s="46"/>
      <c r="E41" s="47"/>
      <c r="F41" s="47"/>
      <c r="G41" s="47"/>
      <c r="H41" s="47"/>
      <c r="I41" s="47"/>
      <c r="J41" s="46"/>
      <c r="K41" s="46"/>
      <c r="L41" s="46"/>
      <c r="M41" s="46"/>
      <c r="N41" s="46"/>
      <c r="O41" s="46"/>
      <c r="P41" s="48"/>
      <c r="Q41" s="48"/>
      <c r="R41" s="46"/>
      <c r="S41" s="48">
        <v>0</v>
      </c>
      <c r="T41" s="48">
        <v>8</v>
      </c>
      <c r="U41" s="46">
        <v>1</v>
      </c>
      <c r="V41" s="46">
        <v>0</v>
      </c>
      <c r="W41" s="46">
        <v>2</v>
      </c>
      <c r="X41" s="46">
        <v>0</v>
      </c>
      <c r="Y41" s="46">
        <v>0</v>
      </c>
      <c r="Z41" s="46">
        <v>2</v>
      </c>
      <c r="AA41" s="46">
        <v>0</v>
      </c>
      <c r="AB41" s="46">
        <v>0</v>
      </c>
      <c r="AC41" s="49" t="s">
        <v>75</v>
      </c>
      <c r="AD41" s="48" t="s">
        <v>11</v>
      </c>
      <c r="AE41" s="58">
        <v>1</v>
      </c>
      <c r="AF41" s="58">
        <v>1</v>
      </c>
      <c r="AG41" s="58">
        <v>1</v>
      </c>
      <c r="AH41" s="58">
        <v>1</v>
      </c>
      <c r="AI41" s="58">
        <v>1</v>
      </c>
      <c r="AJ41" s="58">
        <v>1</v>
      </c>
      <c r="AK41" s="58">
        <v>1</v>
      </c>
      <c r="AL41" s="58">
        <v>2019</v>
      </c>
      <c r="AM41" s="39"/>
    </row>
    <row r="42" spans="1:39" s="55" customFormat="1" ht="24">
      <c r="A42" s="39"/>
      <c r="B42" s="46"/>
      <c r="C42" s="46"/>
      <c r="D42" s="46"/>
      <c r="E42" s="47"/>
      <c r="F42" s="47"/>
      <c r="G42" s="47"/>
      <c r="H42" s="47"/>
      <c r="I42" s="47"/>
      <c r="J42" s="46"/>
      <c r="K42" s="46"/>
      <c r="L42" s="46"/>
      <c r="M42" s="46"/>
      <c r="N42" s="46"/>
      <c r="O42" s="46"/>
      <c r="P42" s="48"/>
      <c r="Q42" s="48"/>
      <c r="R42" s="46"/>
      <c r="S42" s="48">
        <v>0</v>
      </c>
      <c r="T42" s="48">
        <v>8</v>
      </c>
      <c r="U42" s="46">
        <v>1</v>
      </c>
      <c r="V42" s="46">
        <v>0</v>
      </c>
      <c r="W42" s="46">
        <v>2</v>
      </c>
      <c r="X42" s="46">
        <v>0</v>
      </c>
      <c r="Y42" s="46">
        <v>0</v>
      </c>
      <c r="Z42" s="46">
        <v>2</v>
      </c>
      <c r="AA42" s="46">
        <v>0</v>
      </c>
      <c r="AB42" s="46">
        <v>1</v>
      </c>
      <c r="AC42" s="51" t="s">
        <v>76</v>
      </c>
      <c r="AD42" s="48" t="s">
        <v>10</v>
      </c>
      <c r="AE42" s="58">
        <v>3350</v>
      </c>
      <c r="AF42" s="58">
        <v>3350</v>
      </c>
      <c r="AG42" s="58">
        <v>3350</v>
      </c>
      <c r="AH42" s="58">
        <v>3360</v>
      </c>
      <c r="AI42" s="58">
        <v>3360</v>
      </c>
      <c r="AJ42" s="58">
        <v>3360</v>
      </c>
      <c r="AK42" s="58">
        <f>SUM(AE42:AJ42)</f>
        <v>20130</v>
      </c>
      <c r="AL42" s="58">
        <v>2019</v>
      </c>
      <c r="AM42" s="39"/>
    </row>
    <row r="43" spans="1:39" s="55" customFormat="1" ht="26.25" customHeight="1">
      <c r="A43" s="39"/>
      <c r="B43" s="46"/>
      <c r="C43" s="46"/>
      <c r="D43" s="46"/>
      <c r="E43" s="47"/>
      <c r="F43" s="47"/>
      <c r="G43" s="47"/>
      <c r="H43" s="47"/>
      <c r="I43" s="47"/>
      <c r="J43" s="46"/>
      <c r="K43" s="46"/>
      <c r="L43" s="46"/>
      <c r="M43" s="46"/>
      <c r="N43" s="46"/>
      <c r="O43" s="46"/>
      <c r="P43" s="48"/>
      <c r="Q43" s="48"/>
      <c r="R43" s="46"/>
      <c r="S43" s="48">
        <v>0</v>
      </c>
      <c r="T43" s="48">
        <v>8</v>
      </c>
      <c r="U43" s="46">
        <v>1</v>
      </c>
      <c r="V43" s="46">
        <v>0</v>
      </c>
      <c r="W43" s="46">
        <v>2</v>
      </c>
      <c r="X43" s="46">
        <v>0</v>
      </c>
      <c r="Y43" s="46">
        <v>0</v>
      </c>
      <c r="Z43" s="46">
        <v>3</v>
      </c>
      <c r="AA43" s="46">
        <v>0</v>
      </c>
      <c r="AB43" s="46">
        <v>0</v>
      </c>
      <c r="AC43" s="49" t="s">
        <v>77</v>
      </c>
      <c r="AD43" s="48" t="s">
        <v>11</v>
      </c>
      <c r="AE43" s="58">
        <v>1</v>
      </c>
      <c r="AF43" s="58">
        <v>1</v>
      </c>
      <c r="AG43" s="58">
        <v>1</v>
      </c>
      <c r="AH43" s="58">
        <v>1</v>
      </c>
      <c r="AI43" s="58">
        <v>1</v>
      </c>
      <c r="AJ43" s="58">
        <v>1</v>
      </c>
      <c r="AK43" s="58">
        <v>1</v>
      </c>
      <c r="AL43" s="58">
        <v>2019</v>
      </c>
      <c r="AM43" s="39"/>
    </row>
    <row r="44" spans="1:39" s="55" customFormat="1" ht="24">
      <c r="A44" s="39"/>
      <c r="B44" s="46"/>
      <c r="C44" s="46"/>
      <c r="D44" s="46"/>
      <c r="E44" s="47"/>
      <c r="F44" s="47"/>
      <c r="G44" s="47"/>
      <c r="H44" s="47"/>
      <c r="I44" s="47"/>
      <c r="J44" s="46"/>
      <c r="K44" s="46"/>
      <c r="L44" s="46"/>
      <c r="M44" s="46"/>
      <c r="N44" s="46"/>
      <c r="O44" s="46"/>
      <c r="P44" s="48"/>
      <c r="Q44" s="48"/>
      <c r="R44" s="46"/>
      <c r="S44" s="48">
        <v>0</v>
      </c>
      <c r="T44" s="48">
        <v>8</v>
      </c>
      <c r="U44" s="46">
        <v>1</v>
      </c>
      <c r="V44" s="46">
        <v>0</v>
      </c>
      <c r="W44" s="46">
        <v>2</v>
      </c>
      <c r="X44" s="46">
        <v>0</v>
      </c>
      <c r="Y44" s="46">
        <v>0</v>
      </c>
      <c r="Z44" s="46">
        <v>3</v>
      </c>
      <c r="AA44" s="46">
        <v>0</v>
      </c>
      <c r="AB44" s="46">
        <v>1</v>
      </c>
      <c r="AC44" s="51" t="s">
        <v>78</v>
      </c>
      <c r="AD44" s="48" t="s">
        <v>10</v>
      </c>
      <c r="AE44" s="58">
        <v>97500</v>
      </c>
      <c r="AF44" s="58">
        <v>97650</v>
      </c>
      <c r="AG44" s="58">
        <v>101900</v>
      </c>
      <c r="AH44" s="58">
        <v>101950</v>
      </c>
      <c r="AI44" s="58">
        <v>101950</v>
      </c>
      <c r="AJ44" s="58">
        <v>101950</v>
      </c>
      <c r="AK44" s="58">
        <f>AJ44</f>
        <v>101950</v>
      </c>
      <c r="AL44" s="58">
        <v>2019</v>
      </c>
      <c r="AM44" s="39"/>
    </row>
    <row r="45" spans="1:39" s="55" customFormat="1" ht="24">
      <c r="A45" s="39"/>
      <c r="B45" s="46"/>
      <c r="C45" s="46"/>
      <c r="D45" s="46"/>
      <c r="E45" s="47"/>
      <c r="F45" s="47"/>
      <c r="G45" s="47"/>
      <c r="H45" s="47"/>
      <c r="I45" s="47"/>
      <c r="J45" s="46"/>
      <c r="K45" s="46"/>
      <c r="L45" s="46"/>
      <c r="M45" s="46"/>
      <c r="N45" s="46"/>
      <c r="O45" s="46"/>
      <c r="P45" s="48"/>
      <c r="Q45" s="48"/>
      <c r="R45" s="46"/>
      <c r="S45" s="48">
        <v>0</v>
      </c>
      <c r="T45" s="48">
        <v>8</v>
      </c>
      <c r="U45" s="46">
        <v>1</v>
      </c>
      <c r="V45" s="46">
        <v>0</v>
      </c>
      <c r="W45" s="46">
        <v>2</v>
      </c>
      <c r="X45" s="46">
        <v>0</v>
      </c>
      <c r="Y45" s="46">
        <v>0</v>
      </c>
      <c r="Z45" s="46">
        <v>3</v>
      </c>
      <c r="AA45" s="46">
        <v>0</v>
      </c>
      <c r="AB45" s="46">
        <v>2</v>
      </c>
      <c r="AC45" s="51" t="s">
        <v>79</v>
      </c>
      <c r="AD45" s="48" t="s">
        <v>10</v>
      </c>
      <c r="AE45" s="58">
        <v>2500</v>
      </c>
      <c r="AF45" s="58">
        <v>2550</v>
      </c>
      <c r="AG45" s="58">
        <v>2600</v>
      </c>
      <c r="AH45" s="58">
        <v>2650</v>
      </c>
      <c r="AI45" s="58">
        <v>2700</v>
      </c>
      <c r="AJ45" s="58">
        <v>2750</v>
      </c>
      <c r="AK45" s="61">
        <f>SUM(AE45:AJ45)</f>
        <v>15750</v>
      </c>
      <c r="AL45" s="58">
        <v>2019</v>
      </c>
      <c r="AM45" s="39"/>
    </row>
    <row r="46" spans="1:39" s="55" customFormat="1" ht="36">
      <c r="A46" s="39"/>
      <c r="B46" s="46"/>
      <c r="C46" s="46"/>
      <c r="D46" s="46"/>
      <c r="E46" s="47"/>
      <c r="F46" s="47"/>
      <c r="G46" s="47"/>
      <c r="H46" s="47"/>
      <c r="I46" s="47"/>
      <c r="J46" s="46"/>
      <c r="K46" s="46"/>
      <c r="L46" s="46"/>
      <c r="M46" s="46"/>
      <c r="N46" s="46"/>
      <c r="O46" s="46"/>
      <c r="P46" s="46"/>
      <c r="Q46" s="46"/>
      <c r="R46" s="46"/>
      <c r="S46" s="46">
        <v>0</v>
      </c>
      <c r="T46" s="46">
        <v>8</v>
      </c>
      <c r="U46" s="46">
        <v>1</v>
      </c>
      <c r="V46" s="46">
        <v>0</v>
      </c>
      <c r="W46" s="46">
        <v>2</v>
      </c>
      <c r="X46" s="46">
        <v>0</v>
      </c>
      <c r="Y46" s="46">
        <v>0</v>
      </c>
      <c r="Z46" s="46">
        <v>4</v>
      </c>
      <c r="AA46" s="46">
        <v>0</v>
      </c>
      <c r="AB46" s="46">
        <v>0</v>
      </c>
      <c r="AC46" s="51" t="s">
        <v>80</v>
      </c>
      <c r="AD46" s="48" t="s">
        <v>0</v>
      </c>
      <c r="AE46" s="57">
        <f>875.6-875.6</f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57">
        <f>SUM(AE46:AJ46)</f>
        <v>0</v>
      </c>
      <c r="AL46" s="58">
        <v>2014</v>
      </c>
      <c r="AM46" s="39"/>
    </row>
    <row r="47" spans="1:39" s="55" customFormat="1" ht="36">
      <c r="A47" s="39"/>
      <c r="B47" s="46"/>
      <c r="C47" s="46"/>
      <c r="D47" s="46"/>
      <c r="E47" s="47"/>
      <c r="F47" s="47"/>
      <c r="G47" s="47"/>
      <c r="H47" s="47"/>
      <c r="I47" s="47"/>
      <c r="J47" s="46"/>
      <c r="K47" s="46"/>
      <c r="L47" s="46"/>
      <c r="M47" s="46"/>
      <c r="N47" s="46"/>
      <c r="O47" s="46"/>
      <c r="P47" s="48"/>
      <c r="Q47" s="48"/>
      <c r="R47" s="46"/>
      <c r="S47" s="48">
        <v>0</v>
      </c>
      <c r="T47" s="48">
        <v>8</v>
      </c>
      <c r="U47" s="46">
        <v>1</v>
      </c>
      <c r="V47" s="46">
        <v>0</v>
      </c>
      <c r="W47" s="46">
        <v>2</v>
      </c>
      <c r="X47" s="46">
        <v>0</v>
      </c>
      <c r="Y47" s="46">
        <v>0</v>
      </c>
      <c r="Z47" s="46">
        <v>4</v>
      </c>
      <c r="AA47" s="46">
        <v>0</v>
      </c>
      <c r="AB47" s="46">
        <v>1</v>
      </c>
      <c r="AC47" s="51" t="s">
        <v>81</v>
      </c>
      <c r="AD47" s="48" t="s">
        <v>11</v>
      </c>
      <c r="AE47" s="58">
        <v>1</v>
      </c>
      <c r="AF47" s="58">
        <v>1</v>
      </c>
      <c r="AG47" s="58">
        <v>1</v>
      </c>
      <c r="AH47" s="58">
        <v>1</v>
      </c>
      <c r="AI47" s="58">
        <v>1</v>
      </c>
      <c r="AJ47" s="58">
        <v>1</v>
      </c>
      <c r="AK47" s="56">
        <f>AJ47</f>
        <v>1</v>
      </c>
      <c r="AL47" s="58">
        <v>2014</v>
      </c>
      <c r="AM47" s="39"/>
    </row>
    <row r="48" spans="1:39" s="55" customFormat="1" ht="27.75" customHeight="1">
      <c r="A48" s="39"/>
      <c r="B48" s="46">
        <v>0</v>
      </c>
      <c r="C48" s="46">
        <v>0</v>
      </c>
      <c r="D48" s="46">
        <v>1</v>
      </c>
      <c r="E48" s="47">
        <v>0</v>
      </c>
      <c r="F48" s="47">
        <v>1</v>
      </c>
      <c r="G48" s="47">
        <v>0</v>
      </c>
      <c r="H48" s="47">
        <v>5</v>
      </c>
      <c r="I48" s="47">
        <v>0</v>
      </c>
      <c r="J48" s="46">
        <v>8</v>
      </c>
      <c r="K48" s="46">
        <v>1</v>
      </c>
      <c r="L48" s="46">
        <v>0</v>
      </c>
      <c r="M48" s="46">
        <v>2</v>
      </c>
      <c r="N48" s="46">
        <v>5</v>
      </c>
      <c r="O48" s="46">
        <v>1</v>
      </c>
      <c r="P48" s="48">
        <v>2</v>
      </c>
      <c r="Q48" s="48">
        <v>0</v>
      </c>
      <c r="R48" s="46" t="s">
        <v>9</v>
      </c>
      <c r="S48" s="48">
        <v>0</v>
      </c>
      <c r="T48" s="48">
        <v>8</v>
      </c>
      <c r="U48" s="46">
        <v>1</v>
      </c>
      <c r="V48" s="46">
        <v>0</v>
      </c>
      <c r="W48" s="46">
        <v>2</v>
      </c>
      <c r="X48" s="46">
        <v>0</v>
      </c>
      <c r="Y48" s="46">
        <v>0</v>
      </c>
      <c r="Z48" s="46">
        <v>5</v>
      </c>
      <c r="AA48" s="46">
        <v>0</v>
      </c>
      <c r="AB48" s="46">
        <v>0</v>
      </c>
      <c r="AC48" s="51" t="s">
        <v>82</v>
      </c>
      <c r="AD48" s="48" t="s">
        <v>0</v>
      </c>
      <c r="AE48" s="57">
        <v>0</v>
      </c>
      <c r="AF48" s="57">
        <v>0</v>
      </c>
      <c r="AG48" s="57">
        <f xml:space="preserve"> 42.8</f>
        <v>42.8</v>
      </c>
      <c r="AH48" s="57">
        <v>43.7</v>
      </c>
      <c r="AI48" s="57">
        <v>44.6</v>
      </c>
      <c r="AJ48" s="57">
        <v>45.5</v>
      </c>
      <c r="AK48" s="57">
        <f>SUM(AE48:AJ48)</f>
        <v>176.6</v>
      </c>
      <c r="AL48" s="58">
        <v>2019</v>
      </c>
      <c r="AM48" s="39"/>
    </row>
    <row r="49" spans="1:39" s="55" customFormat="1" ht="24">
      <c r="A49" s="39"/>
      <c r="B49" s="46"/>
      <c r="C49" s="46"/>
      <c r="D49" s="46"/>
      <c r="E49" s="47"/>
      <c r="F49" s="47"/>
      <c r="G49" s="47"/>
      <c r="H49" s="47"/>
      <c r="I49" s="47"/>
      <c r="J49" s="46"/>
      <c r="K49" s="46"/>
      <c r="L49" s="46"/>
      <c r="M49" s="46"/>
      <c r="N49" s="46"/>
      <c r="O49" s="46"/>
      <c r="P49" s="48"/>
      <c r="Q49" s="48"/>
      <c r="R49" s="46"/>
      <c r="S49" s="48">
        <v>0</v>
      </c>
      <c r="T49" s="48">
        <v>8</v>
      </c>
      <c r="U49" s="46">
        <v>1</v>
      </c>
      <c r="V49" s="46">
        <v>0</v>
      </c>
      <c r="W49" s="46">
        <v>2</v>
      </c>
      <c r="X49" s="46">
        <v>0</v>
      </c>
      <c r="Y49" s="46">
        <v>0</v>
      </c>
      <c r="Z49" s="46">
        <v>5</v>
      </c>
      <c r="AA49" s="46">
        <v>0</v>
      </c>
      <c r="AB49" s="46">
        <v>1</v>
      </c>
      <c r="AC49" s="51" t="s">
        <v>83</v>
      </c>
      <c r="AD49" s="48" t="s">
        <v>4</v>
      </c>
      <c r="AE49" s="58">
        <v>600</v>
      </c>
      <c r="AF49" s="58">
        <v>600</v>
      </c>
      <c r="AG49" s="58">
        <v>600</v>
      </c>
      <c r="AH49" s="58">
        <v>600</v>
      </c>
      <c r="AI49" s="58">
        <v>600</v>
      </c>
      <c r="AJ49" s="58">
        <v>600</v>
      </c>
      <c r="AK49" s="56">
        <f>AJ49</f>
        <v>600</v>
      </c>
      <c r="AL49" s="58">
        <v>2019</v>
      </c>
      <c r="AM49" s="39"/>
    </row>
    <row r="50" spans="1:39" s="55" customFormat="1" ht="36">
      <c r="A50" s="39"/>
      <c r="B50" s="46"/>
      <c r="C50" s="46"/>
      <c r="D50" s="46"/>
      <c r="E50" s="47"/>
      <c r="F50" s="47"/>
      <c r="G50" s="47"/>
      <c r="H50" s="47"/>
      <c r="I50" s="47"/>
      <c r="J50" s="46"/>
      <c r="K50" s="46"/>
      <c r="L50" s="46"/>
      <c r="M50" s="46"/>
      <c r="N50" s="46"/>
      <c r="O50" s="46"/>
      <c r="P50" s="48"/>
      <c r="Q50" s="48"/>
      <c r="R50" s="46"/>
      <c r="S50" s="48">
        <v>0</v>
      </c>
      <c r="T50" s="48">
        <v>8</v>
      </c>
      <c r="U50" s="46">
        <v>1</v>
      </c>
      <c r="V50" s="46">
        <v>0</v>
      </c>
      <c r="W50" s="46">
        <v>2</v>
      </c>
      <c r="X50" s="46">
        <v>0</v>
      </c>
      <c r="Y50" s="46">
        <v>0</v>
      </c>
      <c r="Z50" s="46">
        <v>6</v>
      </c>
      <c r="AA50" s="46">
        <v>0</v>
      </c>
      <c r="AB50" s="46">
        <v>0</v>
      </c>
      <c r="AC50" s="51" t="s">
        <v>84</v>
      </c>
      <c r="AD50" s="48" t="s">
        <v>0</v>
      </c>
      <c r="AE50" s="58">
        <f>460.6-166.7</f>
        <v>293.90000000000003</v>
      </c>
      <c r="AF50" s="57">
        <v>0</v>
      </c>
      <c r="AG50" s="57">
        <v>0</v>
      </c>
      <c r="AH50" s="57">
        <v>0</v>
      </c>
      <c r="AI50" s="57">
        <v>0</v>
      </c>
      <c r="AJ50" s="57">
        <v>0</v>
      </c>
      <c r="AK50" s="58">
        <f>SUM(AE50:AJ50)</f>
        <v>293.90000000000003</v>
      </c>
      <c r="AL50" s="62">
        <v>2014</v>
      </c>
      <c r="AM50" s="39"/>
    </row>
    <row r="51" spans="1:39" s="55" customFormat="1" ht="36">
      <c r="A51" s="39"/>
      <c r="B51" s="46"/>
      <c r="C51" s="46"/>
      <c r="D51" s="46"/>
      <c r="E51" s="47"/>
      <c r="F51" s="47"/>
      <c r="G51" s="47"/>
      <c r="H51" s="47"/>
      <c r="I51" s="47"/>
      <c r="J51" s="46"/>
      <c r="K51" s="46"/>
      <c r="L51" s="46"/>
      <c r="M51" s="46"/>
      <c r="N51" s="46"/>
      <c r="O51" s="46"/>
      <c r="P51" s="48"/>
      <c r="Q51" s="48"/>
      <c r="R51" s="46"/>
      <c r="S51" s="48">
        <v>0</v>
      </c>
      <c r="T51" s="48">
        <v>8</v>
      </c>
      <c r="U51" s="46">
        <v>1</v>
      </c>
      <c r="V51" s="46">
        <v>0</v>
      </c>
      <c r="W51" s="46">
        <v>2</v>
      </c>
      <c r="X51" s="46">
        <v>0</v>
      </c>
      <c r="Y51" s="46">
        <v>0</v>
      </c>
      <c r="Z51" s="46">
        <v>6</v>
      </c>
      <c r="AA51" s="46">
        <v>0</v>
      </c>
      <c r="AB51" s="46">
        <v>1</v>
      </c>
      <c r="AC51" s="51" t="s">
        <v>85</v>
      </c>
      <c r="AD51" s="48" t="s">
        <v>11</v>
      </c>
      <c r="AE51" s="62">
        <v>1</v>
      </c>
      <c r="AF51" s="58">
        <v>1</v>
      </c>
      <c r="AG51" s="58">
        <v>1</v>
      </c>
      <c r="AH51" s="58">
        <v>1</v>
      </c>
      <c r="AI51" s="58">
        <v>1</v>
      </c>
      <c r="AJ51" s="58">
        <v>1</v>
      </c>
      <c r="AK51" s="56">
        <v>1</v>
      </c>
      <c r="AL51" s="58">
        <v>2014</v>
      </c>
      <c r="AM51" s="39"/>
    </row>
    <row r="52" spans="1:39" s="55" customFormat="1" ht="36">
      <c r="A52" s="39"/>
      <c r="B52" s="46">
        <v>0</v>
      </c>
      <c r="C52" s="46">
        <v>0</v>
      </c>
      <c r="D52" s="46">
        <v>1</v>
      </c>
      <c r="E52" s="47">
        <v>0</v>
      </c>
      <c r="F52" s="47">
        <v>1</v>
      </c>
      <c r="G52" s="47">
        <v>1</v>
      </c>
      <c r="H52" s="47">
        <v>3</v>
      </c>
      <c r="I52" s="47">
        <v>0</v>
      </c>
      <c r="J52" s="46">
        <v>8</v>
      </c>
      <c r="K52" s="46">
        <v>1</v>
      </c>
      <c r="L52" s="46">
        <v>0</v>
      </c>
      <c r="M52" s="46">
        <v>2</v>
      </c>
      <c r="N52" s="46">
        <v>2</v>
      </c>
      <c r="O52" s="46">
        <v>0</v>
      </c>
      <c r="P52" s="48">
        <v>0</v>
      </c>
      <c r="Q52" s="48">
        <v>2</v>
      </c>
      <c r="R52" s="46" t="s">
        <v>9</v>
      </c>
      <c r="S52" s="48">
        <v>0</v>
      </c>
      <c r="T52" s="48">
        <v>8</v>
      </c>
      <c r="U52" s="46">
        <v>1</v>
      </c>
      <c r="V52" s="46">
        <v>0</v>
      </c>
      <c r="W52" s="46">
        <v>2</v>
      </c>
      <c r="X52" s="46">
        <v>0</v>
      </c>
      <c r="Y52" s="46">
        <v>0</v>
      </c>
      <c r="Z52" s="46">
        <v>7</v>
      </c>
      <c r="AA52" s="46">
        <v>0</v>
      </c>
      <c r="AB52" s="46">
        <v>0</v>
      </c>
      <c r="AC52" s="51" t="s">
        <v>86</v>
      </c>
      <c r="AD52" s="48" t="s">
        <v>0</v>
      </c>
      <c r="AE52" s="63">
        <v>0</v>
      </c>
      <c r="AF52" s="57">
        <v>0</v>
      </c>
      <c r="AG52" s="58">
        <f>1302.1-138.2-508.3</f>
        <v>655.59999999999991</v>
      </c>
      <c r="AH52" s="57">
        <v>0</v>
      </c>
      <c r="AI52" s="57">
        <v>0</v>
      </c>
      <c r="AJ52" s="57">
        <v>0</v>
      </c>
      <c r="AK52" s="59">
        <f>SUM(AE52:AJ52)</f>
        <v>655.59999999999991</v>
      </c>
      <c r="AL52" s="58">
        <v>2016</v>
      </c>
      <c r="AM52" s="39"/>
    </row>
    <row r="53" spans="1:39" s="55" customFormat="1" ht="36">
      <c r="A53" s="39"/>
      <c r="B53" s="46"/>
      <c r="C53" s="46"/>
      <c r="D53" s="46"/>
      <c r="E53" s="47"/>
      <c r="F53" s="47"/>
      <c r="G53" s="47"/>
      <c r="H53" s="47"/>
      <c r="I53" s="47"/>
      <c r="J53" s="46"/>
      <c r="K53" s="46"/>
      <c r="L53" s="46"/>
      <c r="M53" s="46"/>
      <c r="N53" s="46"/>
      <c r="O53" s="46"/>
      <c r="P53" s="48"/>
      <c r="Q53" s="48"/>
      <c r="R53" s="46"/>
      <c r="S53" s="48">
        <v>0</v>
      </c>
      <c r="T53" s="48">
        <v>8</v>
      </c>
      <c r="U53" s="46">
        <v>1</v>
      </c>
      <c r="V53" s="46">
        <v>0</v>
      </c>
      <c r="W53" s="46">
        <v>2</v>
      </c>
      <c r="X53" s="46">
        <v>0</v>
      </c>
      <c r="Y53" s="46">
        <v>0</v>
      </c>
      <c r="Z53" s="46">
        <v>7</v>
      </c>
      <c r="AA53" s="46">
        <v>0</v>
      </c>
      <c r="AB53" s="46">
        <v>1</v>
      </c>
      <c r="AC53" s="51" t="s">
        <v>87</v>
      </c>
      <c r="AD53" s="48" t="s">
        <v>11</v>
      </c>
      <c r="AE53" s="62">
        <v>0</v>
      </c>
      <c r="AF53" s="58">
        <v>0</v>
      </c>
      <c r="AG53" s="58">
        <v>1</v>
      </c>
      <c r="AH53" s="58">
        <v>1</v>
      </c>
      <c r="AI53" s="58">
        <v>1</v>
      </c>
      <c r="AJ53" s="58">
        <v>1</v>
      </c>
      <c r="AK53" s="56">
        <v>1</v>
      </c>
      <c r="AL53" s="58">
        <v>2016</v>
      </c>
      <c r="AM53" s="39"/>
    </row>
    <row r="54" spans="1:39" s="55" customFormat="1" ht="59.25" customHeight="1">
      <c r="A54" s="39"/>
      <c r="B54" s="46">
        <v>0</v>
      </c>
      <c r="C54" s="46">
        <v>0</v>
      </c>
      <c r="D54" s="46">
        <v>1</v>
      </c>
      <c r="E54" s="47">
        <v>0</v>
      </c>
      <c r="F54" s="47">
        <v>1</v>
      </c>
      <c r="G54" s="47">
        <v>1</v>
      </c>
      <c r="H54" s="47">
        <v>3</v>
      </c>
      <c r="I54" s="47">
        <v>0</v>
      </c>
      <c r="J54" s="46">
        <v>8</v>
      </c>
      <c r="K54" s="46">
        <v>1</v>
      </c>
      <c r="L54" s="46">
        <v>0</v>
      </c>
      <c r="M54" s="46">
        <v>2</v>
      </c>
      <c r="N54" s="46">
        <v>5</v>
      </c>
      <c r="O54" s="46">
        <v>3</v>
      </c>
      <c r="P54" s="48">
        <v>9</v>
      </c>
      <c r="Q54" s="48">
        <v>1</v>
      </c>
      <c r="R54" s="46" t="s">
        <v>9</v>
      </c>
      <c r="S54" s="48">
        <v>0</v>
      </c>
      <c r="T54" s="48">
        <v>8</v>
      </c>
      <c r="U54" s="46">
        <v>1</v>
      </c>
      <c r="V54" s="46">
        <v>0</v>
      </c>
      <c r="W54" s="46">
        <v>2</v>
      </c>
      <c r="X54" s="46">
        <v>0</v>
      </c>
      <c r="Y54" s="46">
        <v>0</v>
      </c>
      <c r="Z54" s="46">
        <v>8</v>
      </c>
      <c r="AA54" s="46">
        <v>0</v>
      </c>
      <c r="AB54" s="46">
        <v>1</v>
      </c>
      <c r="AC54" s="51" t="s">
        <v>88</v>
      </c>
      <c r="AD54" s="48" t="s">
        <v>0</v>
      </c>
      <c r="AE54" s="62">
        <v>0</v>
      </c>
      <c r="AF54" s="58">
        <v>0</v>
      </c>
      <c r="AG54" s="57">
        <v>1899</v>
      </c>
      <c r="AH54" s="57">
        <v>0</v>
      </c>
      <c r="AI54" s="57">
        <v>0</v>
      </c>
      <c r="AJ54" s="57">
        <v>0</v>
      </c>
      <c r="AK54" s="54">
        <v>1899</v>
      </c>
      <c r="AL54" s="58">
        <v>2016</v>
      </c>
      <c r="AM54" s="39"/>
    </row>
    <row r="55" spans="1:39" s="55" customFormat="1" ht="108" customHeight="1">
      <c r="A55" s="39"/>
      <c r="B55" s="46"/>
      <c r="C55" s="46"/>
      <c r="D55" s="46"/>
      <c r="E55" s="47"/>
      <c r="F55" s="47"/>
      <c r="G55" s="47"/>
      <c r="H55" s="47"/>
      <c r="I55" s="47"/>
      <c r="J55" s="46"/>
      <c r="K55" s="46"/>
      <c r="L55" s="46"/>
      <c r="M55" s="46"/>
      <c r="N55" s="46"/>
      <c r="O55" s="46"/>
      <c r="P55" s="48"/>
      <c r="Q55" s="48"/>
      <c r="R55" s="46"/>
      <c r="S55" s="48">
        <v>0</v>
      </c>
      <c r="T55" s="48">
        <v>8</v>
      </c>
      <c r="U55" s="46">
        <v>1</v>
      </c>
      <c r="V55" s="46">
        <v>0</v>
      </c>
      <c r="W55" s="46">
        <v>2</v>
      </c>
      <c r="X55" s="46">
        <v>0</v>
      </c>
      <c r="Y55" s="46">
        <v>0</v>
      </c>
      <c r="Z55" s="46">
        <v>8</v>
      </c>
      <c r="AA55" s="46">
        <v>0</v>
      </c>
      <c r="AB55" s="46">
        <v>1</v>
      </c>
      <c r="AC55" s="49" t="s">
        <v>89</v>
      </c>
      <c r="AD55" s="48" t="s">
        <v>11</v>
      </c>
      <c r="AE55" s="62">
        <v>0</v>
      </c>
      <c r="AF55" s="58">
        <v>0</v>
      </c>
      <c r="AG55" s="58">
        <v>1</v>
      </c>
      <c r="AH55" s="58">
        <v>1</v>
      </c>
      <c r="AI55" s="58">
        <v>1</v>
      </c>
      <c r="AJ55" s="58">
        <v>1</v>
      </c>
      <c r="AK55" s="56">
        <v>1</v>
      </c>
      <c r="AL55" s="58">
        <v>2016</v>
      </c>
      <c r="AM55" s="39"/>
    </row>
    <row r="56" spans="1:39" s="55" customFormat="1" ht="62.25" customHeight="1">
      <c r="A56" s="39"/>
      <c r="B56" s="52"/>
      <c r="C56" s="52"/>
      <c r="D56" s="52"/>
      <c r="E56" s="53"/>
      <c r="F56" s="53"/>
      <c r="G56" s="53"/>
      <c r="H56" s="53"/>
      <c r="I56" s="53"/>
      <c r="J56" s="52"/>
      <c r="K56" s="52"/>
      <c r="L56" s="52"/>
      <c r="M56" s="52"/>
      <c r="N56" s="52"/>
      <c r="O56" s="52"/>
      <c r="P56" s="40"/>
      <c r="Q56" s="40"/>
      <c r="R56" s="52"/>
      <c r="S56" s="40">
        <v>0</v>
      </c>
      <c r="T56" s="40">
        <v>8</v>
      </c>
      <c r="U56" s="52">
        <v>2</v>
      </c>
      <c r="V56" s="52">
        <v>0</v>
      </c>
      <c r="W56" s="52">
        <v>0</v>
      </c>
      <c r="X56" s="52">
        <v>0</v>
      </c>
      <c r="Y56" s="52">
        <v>0</v>
      </c>
      <c r="Z56" s="52">
        <v>0</v>
      </c>
      <c r="AA56" s="52">
        <v>0</v>
      </c>
      <c r="AB56" s="52">
        <v>0</v>
      </c>
      <c r="AC56" s="42" t="s">
        <v>23</v>
      </c>
      <c r="AD56" s="48" t="s">
        <v>0</v>
      </c>
      <c r="AE56" s="54">
        <f t="shared" ref="AE56:AJ56" si="3">AE57+AE68</f>
        <v>75</v>
      </c>
      <c r="AF56" s="54">
        <f t="shared" si="3"/>
        <v>75</v>
      </c>
      <c r="AG56" s="54">
        <f t="shared" si="3"/>
        <v>75</v>
      </c>
      <c r="AH56" s="54">
        <f t="shared" si="3"/>
        <v>76.5</v>
      </c>
      <c r="AI56" s="54">
        <f t="shared" si="3"/>
        <v>78</v>
      </c>
      <c r="AJ56" s="54">
        <f t="shared" si="3"/>
        <v>79.5</v>
      </c>
      <c r="AK56" s="54">
        <f>SUM(AE56:AJ56)</f>
        <v>459</v>
      </c>
      <c r="AL56" s="50">
        <v>2019</v>
      </c>
      <c r="AM56" s="39"/>
    </row>
    <row r="57" spans="1:39" s="55" customFormat="1" ht="51" customHeight="1">
      <c r="A57" s="39"/>
      <c r="B57" s="46"/>
      <c r="C57" s="46"/>
      <c r="D57" s="46"/>
      <c r="E57" s="47"/>
      <c r="F57" s="47"/>
      <c r="G57" s="47"/>
      <c r="H57" s="47"/>
      <c r="I57" s="47"/>
      <c r="J57" s="46"/>
      <c r="K57" s="46"/>
      <c r="L57" s="46"/>
      <c r="M57" s="46"/>
      <c r="N57" s="46"/>
      <c r="O57" s="46"/>
      <c r="P57" s="48"/>
      <c r="Q57" s="48"/>
      <c r="R57" s="46"/>
      <c r="S57" s="48">
        <v>0</v>
      </c>
      <c r="T57" s="48">
        <v>8</v>
      </c>
      <c r="U57" s="46">
        <v>2</v>
      </c>
      <c r="V57" s="46">
        <v>0</v>
      </c>
      <c r="W57" s="46">
        <v>1</v>
      </c>
      <c r="X57" s="46">
        <v>0</v>
      </c>
      <c r="Y57" s="46">
        <v>0</v>
      </c>
      <c r="Z57" s="46">
        <v>0</v>
      </c>
      <c r="AA57" s="46">
        <v>0</v>
      </c>
      <c r="AB57" s="46">
        <v>0</v>
      </c>
      <c r="AC57" s="51" t="s">
        <v>90</v>
      </c>
      <c r="AD57" s="48" t="s">
        <v>0</v>
      </c>
      <c r="AE57" s="54">
        <f t="shared" ref="AE57:AJ57" si="4">AE66</f>
        <v>50</v>
      </c>
      <c r="AF57" s="54">
        <f t="shared" si="4"/>
        <v>50</v>
      </c>
      <c r="AG57" s="54">
        <f t="shared" si="4"/>
        <v>50</v>
      </c>
      <c r="AH57" s="54">
        <f t="shared" si="4"/>
        <v>51</v>
      </c>
      <c r="AI57" s="54">
        <f t="shared" si="4"/>
        <v>52</v>
      </c>
      <c r="AJ57" s="54">
        <f t="shared" si="4"/>
        <v>53</v>
      </c>
      <c r="AK57" s="54">
        <f>SUM(AE57:AJ57)</f>
        <v>306</v>
      </c>
      <c r="AL57" s="50">
        <v>2019</v>
      </c>
      <c r="AM57" s="39"/>
    </row>
    <row r="58" spans="1:39" s="55" customFormat="1">
      <c r="A58" s="39"/>
      <c r="B58" s="46"/>
      <c r="C58" s="46"/>
      <c r="D58" s="46"/>
      <c r="E58" s="47"/>
      <c r="F58" s="47"/>
      <c r="G58" s="47"/>
      <c r="H58" s="47"/>
      <c r="I58" s="47"/>
      <c r="J58" s="46"/>
      <c r="K58" s="46"/>
      <c r="L58" s="46"/>
      <c r="M58" s="46"/>
      <c r="N58" s="46"/>
      <c r="O58" s="46"/>
      <c r="P58" s="48"/>
      <c r="Q58" s="48"/>
      <c r="R58" s="46"/>
      <c r="S58" s="48">
        <v>0</v>
      </c>
      <c r="T58" s="48">
        <v>8</v>
      </c>
      <c r="U58" s="46">
        <v>2</v>
      </c>
      <c r="V58" s="46">
        <v>0</v>
      </c>
      <c r="W58" s="46">
        <v>1</v>
      </c>
      <c r="X58" s="46">
        <v>0</v>
      </c>
      <c r="Y58" s="46">
        <v>0</v>
      </c>
      <c r="Z58" s="46">
        <v>0</v>
      </c>
      <c r="AA58" s="46">
        <v>0</v>
      </c>
      <c r="AB58" s="46">
        <v>1</v>
      </c>
      <c r="AC58" s="51" t="s">
        <v>91</v>
      </c>
      <c r="AD58" s="48" t="s">
        <v>22</v>
      </c>
      <c r="AE58" s="54">
        <v>8336</v>
      </c>
      <c r="AF58" s="50">
        <v>6900.4</v>
      </c>
      <c r="AG58" s="82">
        <v>1489.1</v>
      </c>
      <c r="AH58" s="82">
        <v>1579.2</v>
      </c>
      <c r="AI58" s="82">
        <v>1673.4</v>
      </c>
      <c r="AJ58" s="82">
        <v>1773.3</v>
      </c>
      <c r="AK58" s="83">
        <f>SUM(AE58:AJ58)</f>
        <v>21751.4</v>
      </c>
      <c r="AL58" s="50">
        <v>2019</v>
      </c>
      <c r="AM58" s="39"/>
    </row>
    <row r="59" spans="1:39" s="55" customFormat="1" ht="24">
      <c r="A59" s="39"/>
      <c r="B59" s="46"/>
      <c r="C59" s="46"/>
      <c r="D59" s="46"/>
      <c r="E59" s="47"/>
      <c r="F59" s="47"/>
      <c r="G59" s="47"/>
      <c r="H59" s="47"/>
      <c r="I59" s="47"/>
      <c r="J59" s="46"/>
      <c r="K59" s="46"/>
      <c r="L59" s="46"/>
      <c r="M59" s="46"/>
      <c r="N59" s="46"/>
      <c r="O59" s="46"/>
      <c r="P59" s="48"/>
      <c r="Q59" s="48"/>
      <c r="R59" s="46"/>
      <c r="S59" s="48">
        <v>0</v>
      </c>
      <c r="T59" s="48">
        <v>8</v>
      </c>
      <c r="U59" s="46">
        <v>2</v>
      </c>
      <c r="V59" s="46">
        <v>0</v>
      </c>
      <c r="W59" s="46">
        <v>1</v>
      </c>
      <c r="X59" s="46">
        <v>0</v>
      </c>
      <c r="Y59" s="46">
        <v>0</v>
      </c>
      <c r="Z59" s="46">
        <v>0</v>
      </c>
      <c r="AA59" s="46">
        <v>0</v>
      </c>
      <c r="AB59" s="46">
        <v>2</v>
      </c>
      <c r="AC59" s="51" t="s">
        <v>92</v>
      </c>
      <c r="AD59" s="48" t="s">
        <v>21</v>
      </c>
      <c r="AE59" s="50">
        <v>176237</v>
      </c>
      <c r="AF59" s="50">
        <v>145886</v>
      </c>
      <c r="AG59" s="82">
        <v>17140</v>
      </c>
      <c r="AH59" s="82">
        <v>17780</v>
      </c>
      <c r="AI59" s="82">
        <v>18444</v>
      </c>
      <c r="AJ59" s="82">
        <v>18444</v>
      </c>
      <c r="AK59" s="82">
        <v>18444</v>
      </c>
      <c r="AL59" s="50">
        <v>2019</v>
      </c>
      <c r="AM59" s="39"/>
    </row>
    <row r="60" spans="1:39" s="55" customFormat="1" ht="36">
      <c r="A60" s="39"/>
      <c r="B60" s="46"/>
      <c r="C60" s="46"/>
      <c r="D60" s="46"/>
      <c r="E60" s="47"/>
      <c r="F60" s="47"/>
      <c r="G60" s="47"/>
      <c r="H60" s="47"/>
      <c r="I60" s="47"/>
      <c r="J60" s="46"/>
      <c r="K60" s="46"/>
      <c r="L60" s="46"/>
      <c r="M60" s="46"/>
      <c r="N60" s="46"/>
      <c r="O60" s="46"/>
      <c r="P60" s="48"/>
      <c r="Q60" s="48"/>
      <c r="R60" s="46"/>
      <c r="S60" s="48">
        <v>0</v>
      </c>
      <c r="T60" s="48">
        <v>8</v>
      </c>
      <c r="U60" s="46">
        <v>2</v>
      </c>
      <c r="V60" s="46">
        <v>0</v>
      </c>
      <c r="W60" s="46">
        <v>1</v>
      </c>
      <c r="X60" s="46">
        <v>0</v>
      </c>
      <c r="Y60" s="46">
        <v>0</v>
      </c>
      <c r="Z60" s="46">
        <v>1</v>
      </c>
      <c r="AA60" s="46">
        <v>0</v>
      </c>
      <c r="AB60" s="46">
        <v>0</v>
      </c>
      <c r="AC60" s="51" t="s">
        <v>93</v>
      </c>
      <c r="AD60" s="48" t="s">
        <v>11</v>
      </c>
      <c r="AE60" s="50">
        <v>1</v>
      </c>
      <c r="AF60" s="50">
        <v>1</v>
      </c>
      <c r="AG60" s="50">
        <v>1</v>
      </c>
      <c r="AH60" s="50">
        <v>1</v>
      </c>
      <c r="AI60" s="50">
        <v>1</v>
      </c>
      <c r="AJ60" s="50">
        <v>1</v>
      </c>
      <c r="AK60" s="50">
        <v>1</v>
      </c>
      <c r="AL60" s="50">
        <v>2019</v>
      </c>
      <c r="AM60" s="39"/>
    </row>
    <row r="61" spans="1:39" s="55" customFormat="1" ht="24">
      <c r="A61" s="39"/>
      <c r="B61" s="46"/>
      <c r="C61" s="46"/>
      <c r="D61" s="46"/>
      <c r="E61" s="47"/>
      <c r="F61" s="47"/>
      <c r="G61" s="47"/>
      <c r="H61" s="47"/>
      <c r="I61" s="47"/>
      <c r="J61" s="46"/>
      <c r="K61" s="46"/>
      <c r="L61" s="46"/>
      <c r="M61" s="46"/>
      <c r="N61" s="46"/>
      <c r="O61" s="46"/>
      <c r="P61" s="48"/>
      <c r="Q61" s="48"/>
      <c r="R61" s="46"/>
      <c r="S61" s="48">
        <v>0</v>
      </c>
      <c r="T61" s="48">
        <v>8</v>
      </c>
      <c r="U61" s="46">
        <v>2</v>
      </c>
      <c r="V61" s="46">
        <v>0</v>
      </c>
      <c r="W61" s="46">
        <v>1</v>
      </c>
      <c r="X61" s="46">
        <v>0</v>
      </c>
      <c r="Y61" s="46">
        <v>0</v>
      </c>
      <c r="Z61" s="46">
        <v>1</v>
      </c>
      <c r="AA61" s="46">
        <v>0</v>
      </c>
      <c r="AB61" s="46">
        <v>1</v>
      </c>
      <c r="AC61" s="51" t="s">
        <v>94</v>
      </c>
      <c r="AD61" s="48" t="s">
        <v>10</v>
      </c>
      <c r="AE61" s="50">
        <v>1</v>
      </c>
      <c r="AF61" s="50">
        <v>1</v>
      </c>
      <c r="AG61" s="50">
        <v>1</v>
      </c>
      <c r="AH61" s="50">
        <v>1</v>
      </c>
      <c r="AI61" s="50">
        <v>1</v>
      </c>
      <c r="AJ61" s="50">
        <v>1</v>
      </c>
      <c r="AK61" s="50">
        <v>1</v>
      </c>
      <c r="AL61" s="50">
        <v>2019</v>
      </c>
      <c r="AM61" s="39"/>
    </row>
    <row r="62" spans="1:39" s="55" customFormat="1" ht="48">
      <c r="A62" s="39"/>
      <c r="B62" s="46"/>
      <c r="C62" s="46"/>
      <c r="D62" s="46"/>
      <c r="E62" s="47"/>
      <c r="F62" s="47"/>
      <c r="G62" s="47"/>
      <c r="H62" s="47"/>
      <c r="I62" s="47"/>
      <c r="J62" s="46"/>
      <c r="K62" s="46"/>
      <c r="L62" s="46"/>
      <c r="M62" s="46"/>
      <c r="N62" s="46"/>
      <c r="O62" s="46"/>
      <c r="P62" s="48"/>
      <c r="Q62" s="48"/>
      <c r="R62" s="46"/>
      <c r="S62" s="48">
        <v>0</v>
      </c>
      <c r="T62" s="48">
        <v>8</v>
      </c>
      <c r="U62" s="46">
        <v>2</v>
      </c>
      <c r="V62" s="46">
        <v>0</v>
      </c>
      <c r="W62" s="46">
        <v>1</v>
      </c>
      <c r="X62" s="46">
        <v>0</v>
      </c>
      <c r="Y62" s="46">
        <v>0</v>
      </c>
      <c r="Z62" s="46">
        <v>2</v>
      </c>
      <c r="AA62" s="46">
        <v>0</v>
      </c>
      <c r="AB62" s="46">
        <v>0</v>
      </c>
      <c r="AC62" s="51" t="s">
        <v>95</v>
      </c>
      <c r="AD62" s="48" t="s">
        <v>11</v>
      </c>
      <c r="AE62" s="50">
        <v>1</v>
      </c>
      <c r="AF62" s="50">
        <v>1</v>
      </c>
      <c r="AG62" s="50">
        <v>1</v>
      </c>
      <c r="AH62" s="50">
        <v>1</v>
      </c>
      <c r="AI62" s="50">
        <v>1</v>
      </c>
      <c r="AJ62" s="50">
        <v>1</v>
      </c>
      <c r="AK62" s="50">
        <v>1</v>
      </c>
      <c r="AL62" s="50">
        <v>2019</v>
      </c>
      <c r="AM62" s="39"/>
    </row>
    <row r="63" spans="1:39" s="55" customFormat="1" ht="24">
      <c r="A63" s="39"/>
      <c r="B63" s="46"/>
      <c r="C63" s="46"/>
      <c r="D63" s="46"/>
      <c r="E63" s="47"/>
      <c r="F63" s="47"/>
      <c r="G63" s="47"/>
      <c r="H63" s="47"/>
      <c r="I63" s="47"/>
      <c r="J63" s="46"/>
      <c r="K63" s="46"/>
      <c r="L63" s="46"/>
      <c r="M63" s="46"/>
      <c r="N63" s="46"/>
      <c r="O63" s="46"/>
      <c r="P63" s="48"/>
      <c r="Q63" s="48"/>
      <c r="R63" s="46"/>
      <c r="S63" s="48">
        <v>0</v>
      </c>
      <c r="T63" s="48">
        <v>8</v>
      </c>
      <c r="U63" s="46">
        <v>2</v>
      </c>
      <c r="V63" s="46">
        <v>0</v>
      </c>
      <c r="W63" s="46">
        <v>1</v>
      </c>
      <c r="X63" s="46">
        <v>0</v>
      </c>
      <c r="Y63" s="46">
        <v>0</v>
      </c>
      <c r="Z63" s="46">
        <v>2</v>
      </c>
      <c r="AA63" s="46">
        <v>0</v>
      </c>
      <c r="AB63" s="46">
        <v>1</v>
      </c>
      <c r="AC63" s="51" t="s">
        <v>96</v>
      </c>
      <c r="AD63" s="48" t="s">
        <v>11</v>
      </c>
      <c r="AE63" s="50">
        <v>1</v>
      </c>
      <c r="AF63" s="50">
        <v>1</v>
      </c>
      <c r="AG63" s="50">
        <v>1</v>
      </c>
      <c r="AH63" s="50">
        <v>1</v>
      </c>
      <c r="AI63" s="50">
        <v>1</v>
      </c>
      <c r="AJ63" s="50">
        <v>1</v>
      </c>
      <c r="AK63" s="50">
        <v>1</v>
      </c>
      <c r="AL63" s="50">
        <v>2019</v>
      </c>
      <c r="AM63" s="39"/>
    </row>
    <row r="64" spans="1:39" s="55" customFormat="1" ht="39" customHeight="1">
      <c r="A64" s="39"/>
      <c r="B64" s="46"/>
      <c r="C64" s="46"/>
      <c r="D64" s="46"/>
      <c r="E64" s="47"/>
      <c r="F64" s="47"/>
      <c r="G64" s="47"/>
      <c r="H64" s="47"/>
      <c r="I64" s="47"/>
      <c r="J64" s="46"/>
      <c r="K64" s="46"/>
      <c r="L64" s="46"/>
      <c r="M64" s="46"/>
      <c r="N64" s="46"/>
      <c r="O64" s="46"/>
      <c r="P64" s="48"/>
      <c r="Q64" s="48"/>
      <c r="R64" s="46"/>
      <c r="S64" s="48">
        <v>0</v>
      </c>
      <c r="T64" s="48">
        <v>8</v>
      </c>
      <c r="U64" s="46">
        <v>2</v>
      </c>
      <c r="V64" s="46">
        <v>0</v>
      </c>
      <c r="W64" s="46">
        <v>1</v>
      </c>
      <c r="X64" s="46">
        <v>0</v>
      </c>
      <c r="Y64" s="46">
        <v>0</v>
      </c>
      <c r="Z64" s="46">
        <v>3</v>
      </c>
      <c r="AA64" s="46">
        <v>0</v>
      </c>
      <c r="AB64" s="46">
        <v>0</v>
      </c>
      <c r="AC64" s="51" t="s">
        <v>97</v>
      </c>
      <c r="AD64" s="48" t="s">
        <v>11</v>
      </c>
      <c r="AE64" s="50">
        <v>1</v>
      </c>
      <c r="AF64" s="50">
        <v>1</v>
      </c>
      <c r="AG64" s="50">
        <v>1</v>
      </c>
      <c r="AH64" s="50">
        <v>1</v>
      </c>
      <c r="AI64" s="50">
        <v>1</v>
      </c>
      <c r="AJ64" s="50">
        <v>1</v>
      </c>
      <c r="AK64" s="50">
        <v>1</v>
      </c>
      <c r="AL64" s="50">
        <v>2019</v>
      </c>
      <c r="AM64" s="39"/>
    </row>
    <row r="65" spans="1:70" s="55" customFormat="1" ht="41.25" customHeight="1">
      <c r="A65" s="39"/>
      <c r="B65" s="46"/>
      <c r="C65" s="46"/>
      <c r="D65" s="46"/>
      <c r="E65" s="47"/>
      <c r="F65" s="47"/>
      <c r="G65" s="47"/>
      <c r="H65" s="47"/>
      <c r="I65" s="47"/>
      <c r="J65" s="46"/>
      <c r="K65" s="46"/>
      <c r="L65" s="46"/>
      <c r="M65" s="46"/>
      <c r="N65" s="46"/>
      <c r="O65" s="46"/>
      <c r="P65" s="48"/>
      <c r="Q65" s="48"/>
      <c r="R65" s="46"/>
      <c r="S65" s="48">
        <v>0</v>
      </c>
      <c r="T65" s="48">
        <v>8</v>
      </c>
      <c r="U65" s="46">
        <v>2</v>
      </c>
      <c r="V65" s="46">
        <v>0</v>
      </c>
      <c r="W65" s="46">
        <v>1</v>
      </c>
      <c r="X65" s="46">
        <v>0</v>
      </c>
      <c r="Y65" s="46">
        <v>0</v>
      </c>
      <c r="Z65" s="46">
        <v>3</v>
      </c>
      <c r="AA65" s="46">
        <v>0</v>
      </c>
      <c r="AB65" s="46">
        <v>1</v>
      </c>
      <c r="AC65" s="51" t="s">
        <v>98</v>
      </c>
      <c r="AD65" s="48" t="s">
        <v>11</v>
      </c>
      <c r="AE65" s="50">
        <v>1</v>
      </c>
      <c r="AF65" s="50">
        <v>1</v>
      </c>
      <c r="AG65" s="50">
        <v>1</v>
      </c>
      <c r="AH65" s="50">
        <v>1</v>
      </c>
      <c r="AI65" s="50">
        <v>1</v>
      </c>
      <c r="AJ65" s="50">
        <v>1</v>
      </c>
      <c r="AK65" s="50">
        <v>1</v>
      </c>
      <c r="AL65" s="50">
        <v>2019</v>
      </c>
      <c r="AM65" s="39"/>
    </row>
    <row r="66" spans="1:70" s="55" customFormat="1" ht="36">
      <c r="A66" s="39"/>
      <c r="B66" s="46">
        <v>0</v>
      </c>
      <c r="C66" s="46">
        <v>0</v>
      </c>
      <c r="D66" s="46">
        <v>1</v>
      </c>
      <c r="E66" s="47">
        <v>0</v>
      </c>
      <c r="F66" s="47">
        <v>1</v>
      </c>
      <c r="G66" s="47">
        <v>1</v>
      </c>
      <c r="H66" s="47">
        <v>3</v>
      </c>
      <c r="I66" s="47">
        <v>0</v>
      </c>
      <c r="J66" s="46">
        <v>8</v>
      </c>
      <c r="K66" s="46">
        <v>2</v>
      </c>
      <c r="L66" s="46">
        <v>0</v>
      </c>
      <c r="M66" s="46">
        <v>1</v>
      </c>
      <c r="N66" s="46">
        <v>2</v>
      </c>
      <c r="O66" s="46">
        <v>0</v>
      </c>
      <c r="P66" s="46">
        <v>0</v>
      </c>
      <c r="Q66" s="46">
        <v>1</v>
      </c>
      <c r="R66" s="46" t="s">
        <v>9</v>
      </c>
      <c r="S66" s="46">
        <v>0</v>
      </c>
      <c r="T66" s="46">
        <v>8</v>
      </c>
      <c r="U66" s="46">
        <v>2</v>
      </c>
      <c r="V66" s="46">
        <v>0</v>
      </c>
      <c r="W66" s="46">
        <v>1</v>
      </c>
      <c r="X66" s="46">
        <v>0</v>
      </c>
      <c r="Y66" s="46">
        <v>0</v>
      </c>
      <c r="Z66" s="46">
        <v>4</v>
      </c>
      <c r="AA66" s="46">
        <v>0</v>
      </c>
      <c r="AB66" s="46">
        <v>0</v>
      </c>
      <c r="AC66" s="51" t="s">
        <v>99</v>
      </c>
      <c r="AD66" s="48" t="s">
        <v>0</v>
      </c>
      <c r="AE66" s="54">
        <v>50</v>
      </c>
      <c r="AF66" s="54">
        <v>50</v>
      </c>
      <c r="AG66" s="54">
        <f>45.5+4.5</f>
        <v>50</v>
      </c>
      <c r="AH66" s="54">
        <v>51</v>
      </c>
      <c r="AI66" s="54">
        <v>52</v>
      </c>
      <c r="AJ66" s="54">
        <v>53</v>
      </c>
      <c r="AK66" s="54">
        <f>SUM(AE66:AJ66)</f>
        <v>306</v>
      </c>
      <c r="AL66" s="50">
        <v>2019</v>
      </c>
      <c r="AM66" s="39"/>
    </row>
    <row r="67" spans="1:70" s="55" customFormat="1" ht="24">
      <c r="A67" s="39"/>
      <c r="B67" s="46"/>
      <c r="C67" s="46"/>
      <c r="D67" s="46"/>
      <c r="E67" s="47"/>
      <c r="F67" s="47"/>
      <c r="G67" s="47"/>
      <c r="H67" s="47"/>
      <c r="I67" s="47"/>
      <c r="J67" s="46"/>
      <c r="K67" s="46"/>
      <c r="L67" s="46"/>
      <c r="M67" s="46"/>
      <c r="N67" s="46"/>
      <c r="O67" s="46"/>
      <c r="P67" s="48"/>
      <c r="Q67" s="48"/>
      <c r="R67" s="46"/>
      <c r="S67" s="48">
        <v>0</v>
      </c>
      <c r="T67" s="48">
        <v>8</v>
      </c>
      <c r="U67" s="46">
        <v>2</v>
      </c>
      <c r="V67" s="46">
        <v>0</v>
      </c>
      <c r="W67" s="46">
        <v>1</v>
      </c>
      <c r="X67" s="46">
        <v>0</v>
      </c>
      <c r="Y67" s="46">
        <v>0</v>
      </c>
      <c r="Z67" s="46">
        <v>4</v>
      </c>
      <c r="AA67" s="46">
        <v>0</v>
      </c>
      <c r="AB67" s="46">
        <v>1</v>
      </c>
      <c r="AC67" s="51" t="s">
        <v>100</v>
      </c>
      <c r="AD67" s="48" t="s">
        <v>11</v>
      </c>
      <c r="AE67" s="50">
        <v>1</v>
      </c>
      <c r="AF67" s="50">
        <v>1</v>
      </c>
      <c r="AG67" s="50">
        <v>1</v>
      </c>
      <c r="AH67" s="50">
        <v>1</v>
      </c>
      <c r="AI67" s="50">
        <v>1</v>
      </c>
      <c r="AJ67" s="50">
        <v>1</v>
      </c>
      <c r="AK67" s="50">
        <v>1</v>
      </c>
      <c r="AL67" s="50">
        <v>2019</v>
      </c>
      <c r="AM67" s="39"/>
    </row>
    <row r="68" spans="1:70" s="55" customFormat="1" ht="30.75" customHeight="1">
      <c r="A68" s="39"/>
      <c r="B68" s="46"/>
      <c r="C68" s="46"/>
      <c r="D68" s="46"/>
      <c r="E68" s="47"/>
      <c r="F68" s="47"/>
      <c r="G68" s="47"/>
      <c r="H68" s="47"/>
      <c r="I68" s="47"/>
      <c r="J68" s="46"/>
      <c r="K68" s="46"/>
      <c r="L68" s="46"/>
      <c r="M68" s="46"/>
      <c r="N68" s="46"/>
      <c r="O68" s="46"/>
      <c r="P68" s="48"/>
      <c r="Q68" s="48"/>
      <c r="R68" s="46"/>
      <c r="S68" s="48">
        <v>0</v>
      </c>
      <c r="T68" s="48">
        <v>8</v>
      </c>
      <c r="U68" s="46">
        <v>2</v>
      </c>
      <c r="V68" s="46">
        <v>0</v>
      </c>
      <c r="W68" s="46">
        <v>2</v>
      </c>
      <c r="X68" s="46">
        <v>0</v>
      </c>
      <c r="Y68" s="46">
        <v>0</v>
      </c>
      <c r="Z68" s="46">
        <v>0</v>
      </c>
      <c r="AA68" s="46">
        <v>0</v>
      </c>
      <c r="AB68" s="46">
        <v>0</v>
      </c>
      <c r="AC68" s="51" t="s">
        <v>101</v>
      </c>
      <c r="AD68" s="48" t="s">
        <v>0</v>
      </c>
      <c r="AE68" s="54">
        <f t="shared" ref="AE68:AK68" si="5">AE77</f>
        <v>25</v>
      </c>
      <c r="AF68" s="54">
        <f t="shared" si="5"/>
        <v>25</v>
      </c>
      <c r="AG68" s="54">
        <f t="shared" si="5"/>
        <v>25</v>
      </c>
      <c r="AH68" s="54">
        <f t="shared" si="5"/>
        <v>25.5</v>
      </c>
      <c r="AI68" s="54">
        <f t="shared" si="5"/>
        <v>26</v>
      </c>
      <c r="AJ68" s="54">
        <f t="shared" si="5"/>
        <v>26.5</v>
      </c>
      <c r="AK68" s="54">
        <f t="shared" si="5"/>
        <v>153</v>
      </c>
      <c r="AL68" s="50">
        <v>2019</v>
      </c>
      <c r="AM68" s="39"/>
    </row>
    <row r="69" spans="1:70" s="55" customFormat="1">
      <c r="A69" s="39"/>
      <c r="B69" s="46"/>
      <c r="C69" s="46"/>
      <c r="D69" s="46"/>
      <c r="E69" s="47"/>
      <c r="F69" s="47"/>
      <c r="G69" s="47"/>
      <c r="H69" s="47"/>
      <c r="I69" s="47"/>
      <c r="J69" s="46"/>
      <c r="K69" s="46"/>
      <c r="L69" s="46"/>
      <c r="M69" s="46"/>
      <c r="N69" s="46"/>
      <c r="O69" s="46"/>
      <c r="P69" s="48"/>
      <c r="Q69" s="48"/>
      <c r="R69" s="46"/>
      <c r="S69" s="48">
        <v>0</v>
      </c>
      <c r="T69" s="48">
        <v>8</v>
      </c>
      <c r="U69" s="46">
        <v>2</v>
      </c>
      <c r="V69" s="46">
        <v>0</v>
      </c>
      <c r="W69" s="46">
        <v>2</v>
      </c>
      <c r="X69" s="46">
        <v>0</v>
      </c>
      <c r="Y69" s="46">
        <v>0</v>
      </c>
      <c r="Z69" s="46">
        <v>0</v>
      </c>
      <c r="AA69" s="46">
        <v>0</v>
      </c>
      <c r="AB69" s="46">
        <v>1</v>
      </c>
      <c r="AC69" s="51" t="s">
        <v>102</v>
      </c>
      <c r="AD69" s="48" t="s">
        <v>11</v>
      </c>
      <c r="AE69" s="50">
        <v>1</v>
      </c>
      <c r="AF69" s="50">
        <v>1</v>
      </c>
      <c r="AG69" s="50">
        <v>1</v>
      </c>
      <c r="AH69" s="50">
        <v>1</v>
      </c>
      <c r="AI69" s="50">
        <v>1</v>
      </c>
      <c r="AJ69" s="50">
        <v>1</v>
      </c>
      <c r="AK69" s="50">
        <v>1</v>
      </c>
      <c r="AL69" s="50">
        <v>2019</v>
      </c>
      <c r="AM69" s="39"/>
    </row>
    <row r="70" spans="1:70" s="55" customFormat="1" ht="27" customHeight="1">
      <c r="A70" s="39"/>
      <c r="B70" s="46"/>
      <c r="C70" s="46"/>
      <c r="D70" s="46"/>
      <c r="E70" s="47"/>
      <c r="F70" s="47"/>
      <c r="G70" s="47"/>
      <c r="H70" s="47"/>
      <c r="I70" s="47"/>
      <c r="J70" s="46"/>
      <c r="K70" s="46"/>
      <c r="L70" s="46"/>
      <c r="M70" s="46"/>
      <c r="N70" s="46"/>
      <c r="O70" s="46"/>
      <c r="P70" s="48"/>
      <c r="Q70" s="48"/>
      <c r="R70" s="46"/>
      <c r="S70" s="48">
        <v>0</v>
      </c>
      <c r="T70" s="48">
        <v>8</v>
      </c>
      <c r="U70" s="46">
        <v>2</v>
      </c>
      <c r="V70" s="46">
        <v>0</v>
      </c>
      <c r="W70" s="46">
        <v>2</v>
      </c>
      <c r="X70" s="46">
        <v>0</v>
      </c>
      <c r="Y70" s="46">
        <v>0</v>
      </c>
      <c r="Z70" s="46">
        <v>0</v>
      </c>
      <c r="AA70" s="46">
        <v>0</v>
      </c>
      <c r="AB70" s="46">
        <v>2</v>
      </c>
      <c r="AC70" s="51" t="s">
        <v>103</v>
      </c>
      <c r="AD70" s="48" t="s">
        <v>10</v>
      </c>
      <c r="AE70" s="50">
        <v>4</v>
      </c>
      <c r="AF70" s="50">
        <v>4</v>
      </c>
      <c r="AG70" s="50">
        <v>4</v>
      </c>
      <c r="AH70" s="50">
        <v>4</v>
      </c>
      <c r="AI70" s="50">
        <v>4</v>
      </c>
      <c r="AJ70" s="50">
        <v>4</v>
      </c>
      <c r="AK70" s="50">
        <v>4</v>
      </c>
      <c r="AL70" s="50">
        <v>2019</v>
      </c>
      <c r="AM70" s="39"/>
    </row>
    <row r="71" spans="1:70" s="55" customFormat="1" ht="36">
      <c r="A71" s="39"/>
      <c r="B71" s="46"/>
      <c r="C71" s="46"/>
      <c r="D71" s="46"/>
      <c r="E71" s="47"/>
      <c r="F71" s="47"/>
      <c r="G71" s="47"/>
      <c r="H71" s="47"/>
      <c r="I71" s="47"/>
      <c r="J71" s="46"/>
      <c r="K71" s="46"/>
      <c r="L71" s="46"/>
      <c r="M71" s="46"/>
      <c r="N71" s="46"/>
      <c r="O71" s="46"/>
      <c r="P71" s="48"/>
      <c r="Q71" s="48"/>
      <c r="R71" s="46"/>
      <c r="S71" s="48">
        <v>0</v>
      </c>
      <c r="T71" s="48">
        <v>8</v>
      </c>
      <c r="U71" s="46">
        <v>2</v>
      </c>
      <c r="V71" s="46">
        <v>0</v>
      </c>
      <c r="W71" s="46">
        <v>2</v>
      </c>
      <c r="X71" s="46">
        <v>0</v>
      </c>
      <c r="Y71" s="46">
        <v>0</v>
      </c>
      <c r="Z71" s="46">
        <v>1</v>
      </c>
      <c r="AA71" s="46">
        <v>0</v>
      </c>
      <c r="AB71" s="46">
        <v>0</v>
      </c>
      <c r="AC71" s="51" t="s">
        <v>104</v>
      </c>
      <c r="AD71" s="48" t="s">
        <v>11</v>
      </c>
      <c r="AE71" s="50">
        <v>1</v>
      </c>
      <c r="AF71" s="50">
        <v>1</v>
      </c>
      <c r="AG71" s="50">
        <v>1</v>
      </c>
      <c r="AH71" s="50">
        <v>1</v>
      </c>
      <c r="AI71" s="50">
        <v>1</v>
      </c>
      <c r="AJ71" s="50">
        <v>1</v>
      </c>
      <c r="AK71" s="50">
        <v>1</v>
      </c>
      <c r="AL71" s="50">
        <v>2019</v>
      </c>
      <c r="AM71" s="39"/>
    </row>
    <row r="72" spans="1:70" s="55" customFormat="1" ht="24">
      <c r="A72" s="39"/>
      <c r="B72" s="46"/>
      <c r="C72" s="46"/>
      <c r="D72" s="46"/>
      <c r="E72" s="47"/>
      <c r="F72" s="47"/>
      <c r="G72" s="47"/>
      <c r="H72" s="47"/>
      <c r="I72" s="47"/>
      <c r="J72" s="46"/>
      <c r="K72" s="46"/>
      <c r="L72" s="46"/>
      <c r="M72" s="46"/>
      <c r="N72" s="46"/>
      <c r="O72" s="46"/>
      <c r="P72" s="48"/>
      <c r="Q72" s="48"/>
      <c r="R72" s="46"/>
      <c r="S72" s="48">
        <v>0</v>
      </c>
      <c r="T72" s="48">
        <v>8</v>
      </c>
      <c r="U72" s="46">
        <v>2</v>
      </c>
      <c r="V72" s="46">
        <v>0</v>
      </c>
      <c r="W72" s="46">
        <v>2</v>
      </c>
      <c r="X72" s="46">
        <v>0</v>
      </c>
      <c r="Y72" s="46">
        <v>0</v>
      </c>
      <c r="Z72" s="46">
        <v>1</v>
      </c>
      <c r="AA72" s="46">
        <v>0</v>
      </c>
      <c r="AB72" s="46">
        <v>1</v>
      </c>
      <c r="AC72" s="51" t="s">
        <v>105</v>
      </c>
      <c r="AD72" s="48" t="s">
        <v>10</v>
      </c>
      <c r="AE72" s="50">
        <v>2</v>
      </c>
      <c r="AF72" s="50">
        <v>2</v>
      </c>
      <c r="AG72" s="50">
        <v>2</v>
      </c>
      <c r="AH72" s="50">
        <v>2</v>
      </c>
      <c r="AI72" s="50">
        <v>2</v>
      </c>
      <c r="AJ72" s="50">
        <v>2</v>
      </c>
      <c r="AK72" s="50">
        <v>2</v>
      </c>
      <c r="AL72" s="50">
        <v>2019</v>
      </c>
      <c r="AM72" s="39"/>
    </row>
    <row r="73" spans="1:70" s="55" customFormat="1" ht="36">
      <c r="A73" s="39"/>
      <c r="B73" s="46"/>
      <c r="C73" s="46"/>
      <c r="D73" s="46"/>
      <c r="E73" s="47"/>
      <c r="F73" s="47"/>
      <c r="G73" s="47"/>
      <c r="H73" s="47"/>
      <c r="I73" s="47"/>
      <c r="J73" s="46"/>
      <c r="K73" s="46"/>
      <c r="L73" s="46"/>
      <c r="M73" s="46"/>
      <c r="N73" s="46"/>
      <c r="O73" s="46"/>
      <c r="P73" s="48"/>
      <c r="Q73" s="48"/>
      <c r="R73" s="46"/>
      <c r="S73" s="48">
        <v>0</v>
      </c>
      <c r="T73" s="48">
        <v>8</v>
      </c>
      <c r="U73" s="46">
        <v>2</v>
      </c>
      <c r="V73" s="46">
        <v>0</v>
      </c>
      <c r="W73" s="46">
        <v>2</v>
      </c>
      <c r="X73" s="46">
        <v>0</v>
      </c>
      <c r="Y73" s="46">
        <v>0</v>
      </c>
      <c r="Z73" s="46">
        <v>2</v>
      </c>
      <c r="AA73" s="46">
        <v>0</v>
      </c>
      <c r="AB73" s="46">
        <v>0</v>
      </c>
      <c r="AC73" s="51" t="s">
        <v>106</v>
      </c>
      <c r="AD73" s="48" t="s">
        <v>11</v>
      </c>
      <c r="AE73" s="50">
        <v>1</v>
      </c>
      <c r="AF73" s="50">
        <v>1</v>
      </c>
      <c r="AG73" s="50">
        <v>1</v>
      </c>
      <c r="AH73" s="50">
        <v>1</v>
      </c>
      <c r="AI73" s="50">
        <v>1</v>
      </c>
      <c r="AJ73" s="50">
        <v>1</v>
      </c>
      <c r="AK73" s="50">
        <v>1</v>
      </c>
      <c r="AL73" s="50">
        <v>2019</v>
      </c>
      <c r="AM73" s="39"/>
    </row>
    <row r="74" spans="1:70" s="55" customFormat="1" ht="27.75" customHeight="1">
      <c r="A74" s="39"/>
      <c r="B74" s="46"/>
      <c r="C74" s="46"/>
      <c r="D74" s="46"/>
      <c r="E74" s="47"/>
      <c r="F74" s="47"/>
      <c r="G74" s="47"/>
      <c r="H74" s="47"/>
      <c r="I74" s="47"/>
      <c r="J74" s="46"/>
      <c r="K74" s="46"/>
      <c r="L74" s="46"/>
      <c r="M74" s="46"/>
      <c r="N74" s="46"/>
      <c r="O74" s="46"/>
      <c r="P74" s="48"/>
      <c r="Q74" s="48"/>
      <c r="R74" s="46"/>
      <c r="S74" s="48">
        <v>0</v>
      </c>
      <c r="T74" s="48">
        <v>8</v>
      </c>
      <c r="U74" s="46">
        <v>2</v>
      </c>
      <c r="V74" s="46">
        <v>0</v>
      </c>
      <c r="W74" s="46">
        <v>2</v>
      </c>
      <c r="X74" s="46">
        <v>0</v>
      </c>
      <c r="Y74" s="46">
        <v>0</v>
      </c>
      <c r="Z74" s="46">
        <v>2</v>
      </c>
      <c r="AA74" s="46">
        <v>0</v>
      </c>
      <c r="AB74" s="46">
        <v>1</v>
      </c>
      <c r="AC74" s="51" t="s">
        <v>107</v>
      </c>
      <c r="AD74" s="48" t="s">
        <v>10</v>
      </c>
      <c r="AE74" s="50">
        <v>2</v>
      </c>
      <c r="AF74" s="50">
        <v>2</v>
      </c>
      <c r="AG74" s="50">
        <v>2</v>
      </c>
      <c r="AH74" s="50">
        <v>2</v>
      </c>
      <c r="AI74" s="50">
        <v>2</v>
      </c>
      <c r="AJ74" s="50">
        <v>2</v>
      </c>
      <c r="AK74" s="50">
        <v>2</v>
      </c>
      <c r="AL74" s="50">
        <v>2019</v>
      </c>
      <c r="AM74" s="39"/>
    </row>
    <row r="75" spans="1:70" s="55" customFormat="1" ht="48.75" customHeight="1">
      <c r="A75" s="39"/>
      <c r="B75" s="46"/>
      <c r="C75" s="46"/>
      <c r="D75" s="46"/>
      <c r="E75" s="47"/>
      <c r="F75" s="47"/>
      <c r="G75" s="47"/>
      <c r="H75" s="47"/>
      <c r="I75" s="47"/>
      <c r="J75" s="46"/>
      <c r="K75" s="46"/>
      <c r="L75" s="46"/>
      <c r="M75" s="46"/>
      <c r="N75" s="46"/>
      <c r="O75" s="46"/>
      <c r="P75" s="48"/>
      <c r="Q75" s="48"/>
      <c r="R75" s="46"/>
      <c r="S75" s="48">
        <v>0</v>
      </c>
      <c r="T75" s="48">
        <v>8</v>
      </c>
      <c r="U75" s="46">
        <v>2</v>
      </c>
      <c r="V75" s="46">
        <v>0</v>
      </c>
      <c r="W75" s="46">
        <v>2</v>
      </c>
      <c r="X75" s="46">
        <v>0</v>
      </c>
      <c r="Y75" s="46">
        <v>0</v>
      </c>
      <c r="Z75" s="46">
        <v>3</v>
      </c>
      <c r="AA75" s="46">
        <v>0</v>
      </c>
      <c r="AB75" s="46">
        <v>0</v>
      </c>
      <c r="AC75" s="51" t="s">
        <v>108</v>
      </c>
      <c r="AD75" s="48" t="s">
        <v>11</v>
      </c>
      <c r="AE75" s="50">
        <v>1</v>
      </c>
      <c r="AF75" s="50">
        <v>1</v>
      </c>
      <c r="AG75" s="50">
        <v>1</v>
      </c>
      <c r="AH75" s="50">
        <v>1</v>
      </c>
      <c r="AI75" s="50">
        <v>1</v>
      </c>
      <c r="AJ75" s="50">
        <v>1</v>
      </c>
      <c r="AK75" s="50">
        <v>1</v>
      </c>
      <c r="AL75" s="50">
        <v>2019</v>
      </c>
      <c r="AM75" s="39"/>
    </row>
    <row r="76" spans="1:70" s="55" customFormat="1" ht="16.5" customHeight="1">
      <c r="A76" s="39"/>
      <c r="B76" s="46"/>
      <c r="C76" s="46"/>
      <c r="D76" s="46"/>
      <c r="E76" s="47"/>
      <c r="F76" s="47"/>
      <c r="G76" s="47"/>
      <c r="H76" s="47"/>
      <c r="I76" s="47"/>
      <c r="J76" s="46"/>
      <c r="K76" s="46"/>
      <c r="L76" s="46"/>
      <c r="M76" s="46"/>
      <c r="N76" s="46"/>
      <c r="O76" s="46"/>
      <c r="P76" s="48"/>
      <c r="Q76" s="48"/>
      <c r="R76" s="46"/>
      <c r="S76" s="48">
        <v>0</v>
      </c>
      <c r="T76" s="48">
        <v>8</v>
      </c>
      <c r="U76" s="46">
        <v>2</v>
      </c>
      <c r="V76" s="46">
        <v>0</v>
      </c>
      <c r="W76" s="46">
        <v>2</v>
      </c>
      <c r="X76" s="46">
        <v>0</v>
      </c>
      <c r="Y76" s="46">
        <v>0</v>
      </c>
      <c r="Z76" s="46">
        <v>3</v>
      </c>
      <c r="AA76" s="46">
        <v>0</v>
      </c>
      <c r="AB76" s="46">
        <v>1</v>
      </c>
      <c r="AC76" s="51" t="s">
        <v>109</v>
      </c>
      <c r="AD76" s="48" t="s">
        <v>10</v>
      </c>
      <c r="AE76" s="50">
        <v>1</v>
      </c>
      <c r="AF76" s="50">
        <v>1</v>
      </c>
      <c r="AG76" s="50">
        <v>1</v>
      </c>
      <c r="AH76" s="50">
        <v>1</v>
      </c>
      <c r="AI76" s="50">
        <v>1</v>
      </c>
      <c r="AJ76" s="50">
        <v>1</v>
      </c>
      <c r="AK76" s="50">
        <v>1</v>
      </c>
      <c r="AL76" s="50">
        <v>2019</v>
      </c>
      <c r="AM76" s="39"/>
    </row>
    <row r="77" spans="1:70" s="55" customFormat="1" ht="39" customHeight="1">
      <c r="A77" s="39"/>
      <c r="B77" s="46">
        <v>0</v>
      </c>
      <c r="C77" s="46">
        <v>0</v>
      </c>
      <c r="D77" s="46">
        <v>1</v>
      </c>
      <c r="E77" s="47">
        <v>0</v>
      </c>
      <c r="F77" s="47">
        <v>1</v>
      </c>
      <c r="G77" s="47">
        <v>1</v>
      </c>
      <c r="H77" s="47">
        <v>3</v>
      </c>
      <c r="I77" s="47">
        <v>0</v>
      </c>
      <c r="J77" s="46">
        <v>8</v>
      </c>
      <c r="K77" s="46">
        <v>2</v>
      </c>
      <c r="L77" s="46">
        <v>0</v>
      </c>
      <c r="M77" s="46">
        <v>2</v>
      </c>
      <c r="N77" s="46">
        <v>2</v>
      </c>
      <c r="O77" s="46">
        <v>0</v>
      </c>
      <c r="P77" s="46">
        <v>0</v>
      </c>
      <c r="Q77" s="46">
        <v>2</v>
      </c>
      <c r="R77" s="46" t="s">
        <v>9</v>
      </c>
      <c r="S77" s="46">
        <v>0</v>
      </c>
      <c r="T77" s="46">
        <v>8</v>
      </c>
      <c r="U77" s="46">
        <v>2</v>
      </c>
      <c r="V77" s="46">
        <v>0</v>
      </c>
      <c r="W77" s="46">
        <v>2</v>
      </c>
      <c r="X77" s="46">
        <v>0</v>
      </c>
      <c r="Y77" s="46">
        <v>0</v>
      </c>
      <c r="Z77" s="46">
        <v>4</v>
      </c>
      <c r="AA77" s="46">
        <v>0</v>
      </c>
      <c r="AB77" s="46">
        <v>0</v>
      </c>
      <c r="AC77" s="51" t="s">
        <v>110</v>
      </c>
      <c r="AD77" s="48" t="s">
        <v>0</v>
      </c>
      <c r="AE77" s="57">
        <v>25</v>
      </c>
      <c r="AF77" s="57">
        <v>25</v>
      </c>
      <c r="AG77" s="57">
        <f>23.2+1.8</f>
        <v>25</v>
      </c>
      <c r="AH77" s="57">
        <v>25.5</v>
      </c>
      <c r="AI77" s="57">
        <v>26</v>
      </c>
      <c r="AJ77" s="57">
        <v>26.5</v>
      </c>
      <c r="AK77" s="57">
        <f>SUM(AE77:AJ77)</f>
        <v>153</v>
      </c>
      <c r="AL77" s="50">
        <v>2019</v>
      </c>
      <c r="AM77" s="64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</row>
    <row r="78" spans="1:70" s="55" customFormat="1">
      <c r="A78" s="39"/>
      <c r="B78" s="46"/>
      <c r="C78" s="46"/>
      <c r="D78" s="46"/>
      <c r="E78" s="47"/>
      <c r="F78" s="47"/>
      <c r="G78" s="47"/>
      <c r="H78" s="47"/>
      <c r="I78" s="47"/>
      <c r="J78" s="46"/>
      <c r="K78" s="46"/>
      <c r="L78" s="46"/>
      <c r="M78" s="46"/>
      <c r="N78" s="46"/>
      <c r="O78" s="46"/>
      <c r="P78" s="48"/>
      <c r="Q78" s="48"/>
      <c r="R78" s="46"/>
      <c r="S78" s="48">
        <v>0</v>
      </c>
      <c r="T78" s="48">
        <v>8</v>
      </c>
      <c r="U78" s="46">
        <v>2</v>
      </c>
      <c r="V78" s="46">
        <v>0</v>
      </c>
      <c r="W78" s="46">
        <v>2</v>
      </c>
      <c r="X78" s="46">
        <v>0</v>
      </c>
      <c r="Y78" s="46">
        <v>0</v>
      </c>
      <c r="Z78" s="46">
        <v>4</v>
      </c>
      <c r="AA78" s="46">
        <v>0</v>
      </c>
      <c r="AB78" s="46">
        <v>1</v>
      </c>
      <c r="AC78" s="51" t="s">
        <v>111</v>
      </c>
      <c r="AD78" s="48" t="s">
        <v>11</v>
      </c>
      <c r="AE78" s="50">
        <v>1</v>
      </c>
      <c r="AF78" s="50">
        <v>1</v>
      </c>
      <c r="AG78" s="50">
        <v>1</v>
      </c>
      <c r="AH78" s="50">
        <v>1</v>
      </c>
      <c r="AI78" s="50">
        <v>1</v>
      </c>
      <c r="AJ78" s="50">
        <v>1</v>
      </c>
      <c r="AK78" s="50">
        <v>1</v>
      </c>
      <c r="AL78" s="50">
        <v>2019</v>
      </c>
      <c r="AM78" s="64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</row>
    <row r="79" spans="1:70" s="55" customFormat="1" ht="41.25" customHeight="1">
      <c r="A79" s="39"/>
      <c r="B79" s="46"/>
      <c r="C79" s="46"/>
      <c r="D79" s="46"/>
      <c r="E79" s="47"/>
      <c r="F79" s="47"/>
      <c r="G79" s="47"/>
      <c r="H79" s="47"/>
      <c r="I79" s="47"/>
      <c r="J79" s="46"/>
      <c r="K79" s="46"/>
      <c r="L79" s="46"/>
      <c r="M79" s="46"/>
      <c r="N79" s="46"/>
      <c r="O79" s="46"/>
      <c r="P79" s="48"/>
      <c r="Q79" s="48"/>
      <c r="R79" s="46"/>
      <c r="S79" s="48">
        <v>0</v>
      </c>
      <c r="T79" s="48">
        <v>8</v>
      </c>
      <c r="U79" s="46">
        <v>2</v>
      </c>
      <c r="V79" s="46">
        <v>0</v>
      </c>
      <c r="W79" s="46">
        <v>3</v>
      </c>
      <c r="X79" s="46">
        <v>0</v>
      </c>
      <c r="Y79" s="46">
        <v>0</v>
      </c>
      <c r="Z79" s="46">
        <v>0</v>
      </c>
      <c r="AA79" s="46">
        <v>0</v>
      </c>
      <c r="AB79" s="46">
        <v>0</v>
      </c>
      <c r="AC79" s="51" t="s">
        <v>112</v>
      </c>
      <c r="AD79" s="48" t="s">
        <v>0</v>
      </c>
      <c r="AE79" s="57">
        <v>0</v>
      </c>
      <c r="AF79" s="57">
        <v>0</v>
      </c>
      <c r="AG79" s="57">
        <v>0</v>
      </c>
      <c r="AH79" s="57">
        <v>0</v>
      </c>
      <c r="AI79" s="57">
        <v>0</v>
      </c>
      <c r="AJ79" s="57">
        <v>0</v>
      </c>
      <c r="AK79" s="57">
        <v>0</v>
      </c>
      <c r="AL79" s="50">
        <v>2019</v>
      </c>
      <c r="AM79" s="39"/>
    </row>
    <row r="80" spans="1:70" s="55" customFormat="1" ht="39.75" customHeight="1">
      <c r="A80" s="39"/>
      <c r="B80" s="46"/>
      <c r="C80" s="46"/>
      <c r="D80" s="46"/>
      <c r="E80" s="47"/>
      <c r="F80" s="47"/>
      <c r="G80" s="47"/>
      <c r="H80" s="47"/>
      <c r="I80" s="47"/>
      <c r="J80" s="46"/>
      <c r="K80" s="46"/>
      <c r="L80" s="46"/>
      <c r="M80" s="46"/>
      <c r="N80" s="46"/>
      <c r="O80" s="46"/>
      <c r="P80" s="48"/>
      <c r="Q80" s="48"/>
      <c r="R80" s="46"/>
      <c r="S80" s="48">
        <v>0</v>
      </c>
      <c r="T80" s="48">
        <v>8</v>
      </c>
      <c r="U80" s="46">
        <v>2</v>
      </c>
      <c r="V80" s="46">
        <v>0</v>
      </c>
      <c r="W80" s="46">
        <v>3</v>
      </c>
      <c r="X80" s="46">
        <v>0</v>
      </c>
      <c r="Y80" s="46">
        <v>0</v>
      </c>
      <c r="Z80" s="46">
        <v>0</v>
      </c>
      <c r="AA80" s="46">
        <v>0</v>
      </c>
      <c r="AB80" s="46">
        <v>1</v>
      </c>
      <c r="AC80" s="51" t="s">
        <v>113</v>
      </c>
      <c r="AD80" s="48" t="s">
        <v>11</v>
      </c>
      <c r="AE80" s="58">
        <v>1</v>
      </c>
      <c r="AF80" s="58">
        <v>1</v>
      </c>
      <c r="AG80" s="58">
        <v>1</v>
      </c>
      <c r="AH80" s="58">
        <v>1</v>
      </c>
      <c r="AI80" s="58">
        <v>1</v>
      </c>
      <c r="AJ80" s="58">
        <v>1</v>
      </c>
      <c r="AK80" s="58">
        <v>1</v>
      </c>
      <c r="AL80" s="50">
        <v>2019</v>
      </c>
      <c r="AM80" s="39"/>
    </row>
    <row r="81" spans="1:39" s="55" customFormat="1" ht="43.5" customHeight="1">
      <c r="A81" s="39"/>
      <c r="B81" s="46"/>
      <c r="C81" s="46"/>
      <c r="D81" s="46"/>
      <c r="E81" s="47"/>
      <c r="F81" s="47"/>
      <c r="G81" s="47"/>
      <c r="H81" s="47"/>
      <c r="I81" s="47"/>
      <c r="J81" s="46"/>
      <c r="K81" s="46"/>
      <c r="L81" s="46"/>
      <c r="M81" s="46"/>
      <c r="N81" s="46"/>
      <c r="O81" s="46"/>
      <c r="P81" s="48"/>
      <c r="Q81" s="48"/>
      <c r="R81" s="46"/>
      <c r="S81" s="48">
        <v>0</v>
      </c>
      <c r="T81" s="48">
        <v>8</v>
      </c>
      <c r="U81" s="46">
        <v>2</v>
      </c>
      <c r="V81" s="46">
        <v>0</v>
      </c>
      <c r="W81" s="46">
        <v>3</v>
      </c>
      <c r="X81" s="46">
        <v>0</v>
      </c>
      <c r="Y81" s="46">
        <v>0</v>
      </c>
      <c r="Z81" s="46">
        <v>0</v>
      </c>
      <c r="AA81" s="46">
        <v>0</v>
      </c>
      <c r="AB81" s="46">
        <v>2</v>
      </c>
      <c r="AC81" s="51" t="s">
        <v>114</v>
      </c>
      <c r="AD81" s="48" t="s">
        <v>11</v>
      </c>
      <c r="AE81" s="58">
        <v>1</v>
      </c>
      <c r="AF81" s="58">
        <v>1</v>
      </c>
      <c r="AG81" s="58">
        <v>1</v>
      </c>
      <c r="AH81" s="58">
        <v>1</v>
      </c>
      <c r="AI81" s="58">
        <v>1</v>
      </c>
      <c r="AJ81" s="58">
        <v>1</v>
      </c>
      <c r="AK81" s="58">
        <v>1</v>
      </c>
      <c r="AL81" s="50">
        <v>2019</v>
      </c>
      <c r="AM81" s="39"/>
    </row>
    <row r="82" spans="1:39" s="55" customFormat="1" ht="36">
      <c r="A82" s="39"/>
      <c r="B82" s="46"/>
      <c r="C82" s="46"/>
      <c r="D82" s="46"/>
      <c r="E82" s="47"/>
      <c r="F82" s="47"/>
      <c r="G82" s="47"/>
      <c r="H82" s="47"/>
      <c r="I82" s="47"/>
      <c r="J82" s="46"/>
      <c r="K82" s="46"/>
      <c r="L82" s="46"/>
      <c r="M82" s="46"/>
      <c r="N82" s="46"/>
      <c r="O82" s="46"/>
      <c r="P82" s="48"/>
      <c r="Q82" s="48"/>
      <c r="R82" s="46"/>
      <c r="S82" s="48">
        <v>0</v>
      </c>
      <c r="T82" s="48">
        <v>8</v>
      </c>
      <c r="U82" s="46">
        <v>2</v>
      </c>
      <c r="V82" s="46">
        <v>0</v>
      </c>
      <c r="W82" s="46">
        <v>3</v>
      </c>
      <c r="X82" s="46">
        <v>0</v>
      </c>
      <c r="Y82" s="46">
        <v>0</v>
      </c>
      <c r="Z82" s="46">
        <v>1</v>
      </c>
      <c r="AA82" s="46">
        <v>0</v>
      </c>
      <c r="AB82" s="46">
        <v>0</v>
      </c>
      <c r="AC82" s="51" t="s">
        <v>115</v>
      </c>
      <c r="AD82" s="48" t="s">
        <v>11</v>
      </c>
      <c r="AE82" s="58">
        <v>1</v>
      </c>
      <c r="AF82" s="58">
        <v>1</v>
      </c>
      <c r="AG82" s="58">
        <v>1</v>
      </c>
      <c r="AH82" s="58">
        <v>1</v>
      </c>
      <c r="AI82" s="58">
        <v>1</v>
      </c>
      <c r="AJ82" s="58">
        <v>1</v>
      </c>
      <c r="AK82" s="58">
        <v>1</v>
      </c>
      <c r="AL82" s="50">
        <v>2019</v>
      </c>
      <c r="AM82" s="39"/>
    </row>
    <row r="83" spans="1:39" s="55" customFormat="1" ht="36">
      <c r="A83" s="39"/>
      <c r="B83" s="46"/>
      <c r="C83" s="46"/>
      <c r="D83" s="46"/>
      <c r="E83" s="47"/>
      <c r="F83" s="47"/>
      <c r="G83" s="47"/>
      <c r="H83" s="47"/>
      <c r="I83" s="47"/>
      <c r="J83" s="46"/>
      <c r="K83" s="46"/>
      <c r="L83" s="46"/>
      <c r="M83" s="46"/>
      <c r="N83" s="46"/>
      <c r="O83" s="46"/>
      <c r="P83" s="48"/>
      <c r="Q83" s="48"/>
      <c r="R83" s="46"/>
      <c r="S83" s="48">
        <v>0</v>
      </c>
      <c r="T83" s="48">
        <v>8</v>
      </c>
      <c r="U83" s="46">
        <v>2</v>
      </c>
      <c r="V83" s="46">
        <v>0</v>
      </c>
      <c r="W83" s="46">
        <v>3</v>
      </c>
      <c r="X83" s="46">
        <v>0</v>
      </c>
      <c r="Y83" s="46">
        <v>0</v>
      </c>
      <c r="Z83" s="46">
        <v>1</v>
      </c>
      <c r="AA83" s="46">
        <v>0</v>
      </c>
      <c r="AB83" s="46">
        <v>1</v>
      </c>
      <c r="AC83" s="51" t="s">
        <v>116</v>
      </c>
      <c r="AD83" s="48" t="s">
        <v>10</v>
      </c>
      <c r="AE83" s="58">
        <v>1</v>
      </c>
      <c r="AF83" s="58">
        <v>1</v>
      </c>
      <c r="AG83" s="58">
        <v>1</v>
      </c>
      <c r="AH83" s="58">
        <v>1</v>
      </c>
      <c r="AI83" s="58">
        <v>1</v>
      </c>
      <c r="AJ83" s="58">
        <v>1</v>
      </c>
      <c r="AK83" s="58">
        <v>1</v>
      </c>
      <c r="AL83" s="50">
        <v>2019</v>
      </c>
      <c r="AM83" s="39"/>
    </row>
    <row r="84" spans="1:39" s="55" customFormat="1" ht="36">
      <c r="A84" s="39"/>
      <c r="B84" s="46"/>
      <c r="C84" s="46"/>
      <c r="D84" s="46"/>
      <c r="E84" s="47"/>
      <c r="F84" s="47"/>
      <c r="G84" s="47"/>
      <c r="H84" s="47"/>
      <c r="I84" s="47"/>
      <c r="J84" s="46"/>
      <c r="K84" s="46"/>
      <c r="L84" s="46"/>
      <c r="M84" s="46"/>
      <c r="N84" s="46"/>
      <c r="O84" s="46"/>
      <c r="P84" s="48"/>
      <c r="Q84" s="48"/>
      <c r="R84" s="46"/>
      <c r="S84" s="48">
        <v>0</v>
      </c>
      <c r="T84" s="48">
        <v>8</v>
      </c>
      <c r="U84" s="46">
        <v>2</v>
      </c>
      <c r="V84" s="46">
        <v>0</v>
      </c>
      <c r="W84" s="46">
        <v>3</v>
      </c>
      <c r="X84" s="46">
        <v>0</v>
      </c>
      <c r="Y84" s="46">
        <v>0</v>
      </c>
      <c r="Z84" s="46">
        <v>2</v>
      </c>
      <c r="AA84" s="46">
        <v>0</v>
      </c>
      <c r="AB84" s="46">
        <v>0</v>
      </c>
      <c r="AC84" s="49" t="s">
        <v>117</v>
      </c>
      <c r="AD84" s="48" t="s">
        <v>11</v>
      </c>
      <c r="AE84" s="58">
        <v>0</v>
      </c>
      <c r="AF84" s="58">
        <v>0</v>
      </c>
      <c r="AG84" s="58">
        <v>0</v>
      </c>
      <c r="AH84" s="58">
        <v>0</v>
      </c>
      <c r="AI84" s="58">
        <v>0</v>
      </c>
      <c r="AJ84" s="58">
        <v>1</v>
      </c>
      <c r="AK84" s="58">
        <v>1</v>
      </c>
      <c r="AL84" s="50">
        <v>2019</v>
      </c>
      <c r="AM84" s="39"/>
    </row>
    <row r="85" spans="1:39" s="55" customFormat="1" ht="36">
      <c r="A85" s="39"/>
      <c r="B85" s="46"/>
      <c r="C85" s="46"/>
      <c r="D85" s="46"/>
      <c r="E85" s="47"/>
      <c r="F85" s="47"/>
      <c r="G85" s="47"/>
      <c r="H85" s="47"/>
      <c r="I85" s="47"/>
      <c r="J85" s="46"/>
      <c r="K85" s="46"/>
      <c r="L85" s="46"/>
      <c r="M85" s="46"/>
      <c r="N85" s="46"/>
      <c r="O85" s="46"/>
      <c r="P85" s="48"/>
      <c r="Q85" s="48"/>
      <c r="R85" s="46"/>
      <c r="S85" s="48">
        <v>0</v>
      </c>
      <c r="T85" s="48">
        <v>8</v>
      </c>
      <c r="U85" s="46">
        <v>2</v>
      </c>
      <c r="V85" s="46">
        <v>0</v>
      </c>
      <c r="W85" s="46">
        <v>3</v>
      </c>
      <c r="X85" s="46">
        <v>0</v>
      </c>
      <c r="Y85" s="46">
        <v>0</v>
      </c>
      <c r="Z85" s="46">
        <v>2</v>
      </c>
      <c r="AA85" s="46">
        <v>0</v>
      </c>
      <c r="AB85" s="46">
        <v>1</v>
      </c>
      <c r="AC85" s="51" t="s">
        <v>118</v>
      </c>
      <c r="AD85" s="48" t="s">
        <v>11</v>
      </c>
      <c r="AE85" s="58">
        <v>0</v>
      </c>
      <c r="AF85" s="58">
        <v>0</v>
      </c>
      <c r="AG85" s="58">
        <v>0</v>
      </c>
      <c r="AH85" s="58">
        <v>0</v>
      </c>
      <c r="AI85" s="58">
        <v>0</v>
      </c>
      <c r="AJ85" s="58">
        <v>1</v>
      </c>
      <c r="AK85" s="58">
        <v>1</v>
      </c>
      <c r="AL85" s="50">
        <v>2019</v>
      </c>
      <c r="AM85" s="39"/>
    </row>
    <row r="86" spans="1:39" s="55" customFormat="1" ht="39" customHeight="1">
      <c r="A86" s="39"/>
      <c r="B86" s="46"/>
      <c r="C86" s="46"/>
      <c r="D86" s="46"/>
      <c r="E86" s="47"/>
      <c r="F86" s="47"/>
      <c r="G86" s="47"/>
      <c r="H86" s="47"/>
      <c r="I86" s="47"/>
      <c r="J86" s="46"/>
      <c r="K86" s="46"/>
      <c r="L86" s="46"/>
      <c r="M86" s="46"/>
      <c r="N86" s="46"/>
      <c r="O86" s="46"/>
      <c r="P86" s="48"/>
      <c r="Q86" s="48"/>
      <c r="R86" s="46"/>
      <c r="S86" s="48">
        <v>0</v>
      </c>
      <c r="T86" s="48">
        <v>8</v>
      </c>
      <c r="U86" s="46">
        <v>2</v>
      </c>
      <c r="V86" s="46">
        <v>0</v>
      </c>
      <c r="W86" s="46">
        <v>4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51" t="s">
        <v>119</v>
      </c>
      <c r="AD86" s="48" t="s">
        <v>0</v>
      </c>
      <c r="AE86" s="57">
        <v>0</v>
      </c>
      <c r="AF86" s="57">
        <v>0</v>
      </c>
      <c r="AG86" s="57">
        <v>0</v>
      </c>
      <c r="AH86" s="57">
        <v>0</v>
      </c>
      <c r="AI86" s="57">
        <v>0</v>
      </c>
      <c r="AJ86" s="57">
        <v>0</v>
      </c>
      <c r="AK86" s="57">
        <v>0</v>
      </c>
      <c r="AL86" s="50">
        <v>2019</v>
      </c>
      <c r="AM86" s="39"/>
    </row>
    <row r="87" spans="1:39" s="55" customFormat="1" ht="33.75" customHeight="1">
      <c r="A87" s="39"/>
      <c r="B87" s="46"/>
      <c r="C87" s="46"/>
      <c r="D87" s="46"/>
      <c r="E87" s="47"/>
      <c r="F87" s="47"/>
      <c r="G87" s="47"/>
      <c r="H87" s="47"/>
      <c r="I87" s="47"/>
      <c r="J87" s="46"/>
      <c r="K87" s="46"/>
      <c r="L87" s="46"/>
      <c r="M87" s="46"/>
      <c r="N87" s="46"/>
      <c r="O87" s="46"/>
      <c r="P87" s="48"/>
      <c r="Q87" s="48"/>
      <c r="R87" s="46"/>
      <c r="S87" s="48">
        <v>0</v>
      </c>
      <c r="T87" s="48">
        <v>8</v>
      </c>
      <c r="U87" s="46">
        <v>2</v>
      </c>
      <c r="V87" s="46">
        <v>0</v>
      </c>
      <c r="W87" s="46">
        <v>4</v>
      </c>
      <c r="X87" s="46">
        <v>0</v>
      </c>
      <c r="Y87" s="46">
        <v>0</v>
      </c>
      <c r="Z87" s="46">
        <v>0</v>
      </c>
      <c r="AA87" s="46">
        <v>0</v>
      </c>
      <c r="AB87" s="46">
        <v>1</v>
      </c>
      <c r="AC87" s="51" t="s">
        <v>120</v>
      </c>
      <c r="AD87" s="48" t="s">
        <v>11</v>
      </c>
      <c r="AE87" s="58">
        <v>1</v>
      </c>
      <c r="AF87" s="58">
        <v>1</v>
      </c>
      <c r="AG87" s="58">
        <v>1</v>
      </c>
      <c r="AH87" s="58">
        <v>1</v>
      </c>
      <c r="AI87" s="58">
        <v>1</v>
      </c>
      <c r="AJ87" s="58">
        <v>1</v>
      </c>
      <c r="AK87" s="58">
        <v>1</v>
      </c>
      <c r="AL87" s="50">
        <v>2019</v>
      </c>
      <c r="AM87" s="39"/>
    </row>
    <row r="88" spans="1:39" s="55" customFormat="1" ht="24">
      <c r="A88" s="39"/>
      <c r="B88" s="46"/>
      <c r="C88" s="46"/>
      <c r="D88" s="46"/>
      <c r="E88" s="47"/>
      <c r="F88" s="47"/>
      <c r="G88" s="47"/>
      <c r="H88" s="47"/>
      <c r="I88" s="47"/>
      <c r="J88" s="46"/>
      <c r="K88" s="46"/>
      <c r="L88" s="46"/>
      <c r="M88" s="46"/>
      <c r="N88" s="46"/>
      <c r="O88" s="46"/>
      <c r="P88" s="48"/>
      <c r="Q88" s="48"/>
      <c r="R88" s="46"/>
      <c r="S88" s="48">
        <v>0</v>
      </c>
      <c r="T88" s="48">
        <v>8</v>
      </c>
      <c r="U88" s="46">
        <v>2</v>
      </c>
      <c r="V88" s="46">
        <v>0</v>
      </c>
      <c r="W88" s="46">
        <v>4</v>
      </c>
      <c r="X88" s="46">
        <v>0</v>
      </c>
      <c r="Y88" s="46">
        <v>0</v>
      </c>
      <c r="Z88" s="46">
        <v>0</v>
      </c>
      <c r="AA88" s="46">
        <v>0</v>
      </c>
      <c r="AB88" s="46">
        <v>2</v>
      </c>
      <c r="AC88" s="51" t="s">
        <v>121</v>
      </c>
      <c r="AD88" s="48" t="s">
        <v>11</v>
      </c>
      <c r="AE88" s="58">
        <v>1</v>
      </c>
      <c r="AF88" s="58">
        <v>1</v>
      </c>
      <c r="AG88" s="58">
        <v>1</v>
      </c>
      <c r="AH88" s="58">
        <v>1</v>
      </c>
      <c r="AI88" s="58">
        <v>1</v>
      </c>
      <c r="AJ88" s="58">
        <v>1</v>
      </c>
      <c r="AK88" s="58">
        <v>1</v>
      </c>
      <c r="AL88" s="50">
        <v>2019</v>
      </c>
      <c r="AM88" s="39"/>
    </row>
    <row r="89" spans="1:39" s="55" customFormat="1" ht="24">
      <c r="A89" s="39"/>
      <c r="B89" s="46"/>
      <c r="C89" s="46"/>
      <c r="D89" s="46"/>
      <c r="E89" s="47"/>
      <c r="F89" s="47"/>
      <c r="G89" s="47"/>
      <c r="H89" s="47"/>
      <c r="I89" s="47"/>
      <c r="J89" s="46"/>
      <c r="K89" s="46"/>
      <c r="L89" s="46"/>
      <c r="M89" s="46"/>
      <c r="N89" s="46"/>
      <c r="O89" s="46"/>
      <c r="P89" s="48"/>
      <c r="Q89" s="48"/>
      <c r="R89" s="46"/>
      <c r="S89" s="48">
        <v>0</v>
      </c>
      <c r="T89" s="48">
        <v>8</v>
      </c>
      <c r="U89" s="46">
        <v>2</v>
      </c>
      <c r="V89" s="46">
        <v>0</v>
      </c>
      <c r="W89" s="46">
        <v>4</v>
      </c>
      <c r="X89" s="46">
        <v>0</v>
      </c>
      <c r="Y89" s="46">
        <v>0</v>
      </c>
      <c r="Z89" s="46">
        <v>1</v>
      </c>
      <c r="AA89" s="46">
        <v>0</v>
      </c>
      <c r="AB89" s="46">
        <v>0</v>
      </c>
      <c r="AC89" s="51" t="s">
        <v>122</v>
      </c>
      <c r="AD89" s="48" t="s">
        <v>11</v>
      </c>
      <c r="AE89" s="58">
        <v>1</v>
      </c>
      <c r="AF89" s="58">
        <v>1</v>
      </c>
      <c r="AG89" s="58">
        <v>1</v>
      </c>
      <c r="AH89" s="58">
        <v>1</v>
      </c>
      <c r="AI89" s="58">
        <v>1</v>
      </c>
      <c r="AJ89" s="58">
        <v>1</v>
      </c>
      <c r="AK89" s="58">
        <v>1</v>
      </c>
      <c r="AL89" s="50">
        <v>2019</v>
      </c>
      <c r="AM89" s="39"/>
    </row>
    <row r="90" spans="1:39" s="55" customFormat="1">
      <c r="A90" s="39"/>
      <c r="B90" s="46"/>
      <c r="C90" s="46"/>
      <c r="D90" s="46"/>
      <c r="E90" s="47"/>
      <c r="F90" s="47"/>
      <c r="G90" s="47"/>
      <c r="H90" s="47"/>
      <c r="I90" s="47"/>
      <c r="J90" s="46"/>
      <c r="K90" s="46"/>
      <c r="L90" s="46"/>
      <c r="M90" s="46"/>
      <c r="N90" s="46"/>
      <c r="O90" s="46"/>
      <c r="P90" s="48"/>
      <c r="Q90" s="48"/>
      <c r="R90" s="46"/>
      <c r="S90" s="48">
        <v>0</v>
      </c>
      <c r="T90" s="48">
        <v>8</v>
      </c>
      <c r="U90" s="46">
        <v>2</v>
      </c>
      <c r="V90" s="46">
        <v>0</v>
      </c>
      <c r="W90" s="46">
        <v>4</v>
      </c>
      <c r="X90" s="46">
        <v>0</v>
      </c>
      <c r="Y90" s="46">
        <v>0</v>
      </c>
      <c r="Z90" s="46">
        <v>1</v>
      </c>
      <c r="AA90" s="46">
        <v>0</v>
      </c>
      <c r="AB90" s="46">
        <v>1</v>
      </c>
      <c r="AC90" s="51" t="s">
        <v>123</v>
      </c>
      <c r="AD90" s="48" t="s">
        <v>10</v>
      </c>
      <c r="AE90" s="58">
        <v>10</v>
      </c>
      <c r="AF90" s="58">
        <v>10</v>
      </c>
      <c r="AG90" s="58">
        <v>10</v>
      </c>
      <c r="AH90" s="58">
        <v>10</v>
      </c>
      <c r="AI90" s="58">
        <v>10</v>
      </c>
      <c r="AJ90" s="58">
        <v>10</v>
      </c>
      <c r="AK90" s="58">
        <v>10</v>
      </c>
      <c r="AL90" s="50">
        <v>2019</v>
      </c>
      <c r="AM90" s="39"/>
    </row>
    <row r="91" spans="1:39" s="55" customFormat="1" ht="51" customHeight="1">
      <c r="A91" s="39"/>
      <c r="B91" s="46"/>
      <c r="C91" s="46"/>
      <c r="D91" s="46"/>
      <c r="E91" s="47"/>
      <c r="F91" s="47"/>
      <c r="G91" s="47"/>
      <c r="H91" s="47"/>
      <c r="I91" s="47"/>
      <c r="J91" s="46"/>
      <c r="K91" s="46"/>
      <c r="L91" s="46"/>
      <c r="M91" s="46"/>
      <c r="N91" s="46"/>
      <c r="O91" s="46"/>
      <c r="P91" s="48"/>
      <c r="Q91" s="48"/>
      <c r="R91" s="46"/>
      <c r="S91" s="48">
        <v>0</v>
      </c>
      <c r="T91" s="48">
        <v>8</v>
      </c>
      <c r="U91" s="46">
        <v>2</v>
      </c>
      <c r="V91" s="46">
        <v>0</v>
      </c>
      <c r="W91" s="46">
        <v>4</v>
      </c>
      <c r="X91" s="46">
        <v>0</v>
      </c>
      <c r="Y91" s="46">
        <v>0</v>
      </c>
      <c r="Z91" s="46">
        <v>2</v>
      </c>
      <c r="AA91" s="46">
        <v>0</v>
      </c>
      <c r="AB91" s="46">
        <v>0</v>
      </c>
      <c r="AC91" s="51" t="s">
        <v>124</v>
      </c>
      <c r="AD91" s="48" t="s">
        <v>11</v>
      </c>
      <c r="AE91" s="58">
        <v>1</v>
      </c>
      <c r="AF91" s="58">
        <v>1</v>
      </c>
      <c r="AG91" s="58">
        <v>1</v>
      </c>
      <c r="AH91" s="58">
        <v>1</v>
      </c>
      <c r="AI91" s="58">
        <v>1</v>
      </c>
      <c r="AJ91" s="58">
        <v>1</v>
      </c>
      <c r="AK91" s="58">
        <v>1</v>
      </c>
      <c r="AL91" s="50">
        <v>2019</v>
      </c>
      <c r="AM91" s="39"/>
    </row>
    <row r="92" spans="1:39" s="55" customFormat="1">
      <c r="A92" s="39"/>
      <c r="B92" s="46"/>
      <c r="C92" s="46"/>
      <c r="D92" s="46"/>
      <c r="E92" s="47"/>
      <c r="F92" s="47"/>
      <c r="G92" s="47"/>
      <c r="H92" s="47"/>
      <c r="I92" s="47"/>
      <c r="J92" s="46"/>
      <c r="K92" s="46"/>
      <c r="L92" s="46"/>
      <c r="M92" s="46"/>
      <c r="N92" s="46"/>
      <c r="O92" s="46"/>
      <c r="P92" s="48"/>
      <c r="Q92" s="48"/>
      <c r="R92" s="46"/>
      <c r="S92" s="48">
        <v>0</v>
      </c>
      <c r="T92" s="48">
        <v>8</v>
      </c>
      <c r="U92" s="46">
        <v>2</v>
      </c>
      <c r="V92" s="46">
        <v>0</v>
      </c>
      <c r="W92" s="46">
        <v>4</v>
      </c>
      <c r="X92" s="46">
        <v>0</v>
      </c>
      <c r="Y92" s="46">
        <v>0</v>
      </c>
      <c r="Z92" s="46">
        <v>2</v>
      </c>
      <c r="AA92" s="46">
        <v>0</v>
      </c>
      <c r="AB92" s="46">
        <v>1</v>
      </c>
      <c r="AC92" s="51" t="s">
        <v>125</v>
      </c>
      <c r="AD92" s="48" t="s">
        <v>10</v>
      </c>
      <c r="AE92" s="58">
        <v>10</v>
      </c>
      <c r="AF92" s="58">
        <v>10</v>
      </c>
      <c r="AG92" s="58">
        <v>10</v>
      </c>
      <c r="AH92" s="58">
        <v>10</v>
      </c>
      <c r="AI92" s="58">
        <v>10</v>
      </c>
      <c r="AJ92" s="58">
        <v>10</v>
      </c>
      <c r="AK92" s="58">
        <v>10</v>
      </c>
      <c r="AL92" s="50">
        <v>2019</v>
      </c>
      <c r="AM92" s="39"/>
    </row>
    <row r="93" spans="1:39" s="55" customFormat="1" ht="61.5" customHeight="1">
      <c r="A93" s="39"/>
      <c r="B93" s="46"/>
      <c r="C93" s="46"/>
      <c r="D93" s="46"/>
      <c r="E93" s="47"/>
      <c r="F93" s="47"/>
      <c r="G93" s="47"/>
      <c r="H93" s="47"/>
      <c r="I93" s="47"/>
      <c r="J93" s="46"/>
      <c r="K93" s="46"/>
      <c r="L93" s="46"/>
      <c r="M93" s="46"/>
      <c r="N93" s="46"/>
      <c r="O93" s="46"/>
      <c r="P93" s="48"/>
      <c r="Q93" s="48"/>
      <c r="R93" s="46"/>
      <c r="S93" s="48">
        <v>0</v>
      </c>
      <c r="T93" s="48">
        <v>8</v>
      </c>
      <c r="U93" s="46">
        <v>2</v>
      </c>
      <c r="V93" s="46">
        <v>0</v>
      </c>
      <c r="W93" s="46">
        <v>4</v>
      </c>
      <c r="X93" s="46">
        <v>0</v>
      </c>
      <c r="Y93" s="46">
        <v>0</v>
      </c>
      <c r="Z93" s="46">
        <v>3</v>
      </c>
      <c r="AA93" s="46">
        <v>0</v>
      </c>
      <c r="AB93" s="46">
        <v>0</v>
      </c>
      <c r="AC93" s="51" t="s">
        <v>126</v>
      </c>
      <c r="AD93" s="48" t="s">
        <v>11</v>
      </c>
      <c r="AE93" s="58">
        <v>1</v>
      </c>
      <c r="AF93" s="58">
        <v>1</v>
      </c>
      <c r="AG93" s="58">
        <v>1</v>
      </c>
      <c r="AH93" s="58">
        <v>1</v>
      </c>
      <c r="AI93" s="58">
        <v>1</v>
      </c>
      <c r="AJ93" s="58">
        <v>1</v>
      </c>
      <c r="AK93" s="58">
        <v>1</v>
      </c>
      <c r="AL93" s="50">
        <v>2019</v>
      </c>
      <c r="AM93" s="39"/>
    </row>
    <row r="94" spans="1:39" s="55" customFormat="1" ht="39.75" customHeight="1">
      <c r="A94" s="39"/>
      <c r="B94" s="46"/>
      <c r="C94" s="46"/>
      <c r="D94" s="46"/>
      <c r="E94" s="47"/>
      <c r="F94" s="47"/>
      <c r="G94" s="47"/>
      <c r="H94" s="47"/>
      <c r="I94" s="47"/>
      <c r="J94" s="46"/>
      <c r="K94" s="46"/>
      <c r="L94" s="46"/>
      <c r="M94" s="46"/>
      <c r="N94" s="46"/>
      <c r="O94" s="46"/>
      <c r="P94" s="48"/>
      <c r="Q94" s="48"/>
      <c r="R94" s="46"/>
      <c r="S94" s="48">
        <v>0</v>
      </c>
      <c r="T94" s="48">
        <v>8</v>
      </c>
      <c r="U94" s="46">
        <v>2</v>
      </c>
      <c r="V94" s="46">
        <v>0</v>
      </c>
      <c r="W94" s="46">
        <v>4</v>
      </c>
      <c r="X94" s="46">
        <v>0</v>
      </c>
      <c r="Y94" s="46">
        <v>0</v>
      </c>
      <c r="Z94" s="46">
        <v>3</v>
      </c>
      <c r="AA94" s="46">
        <v>0</v>
      </c>
      <c r="AB94" s="46">
        <v>1</v>
      </c>
      <c r="AC94" s="51" t="s">
        <v>127</v>
      </c>
      <c r="AD94" s="48" t="s">
        <v>10</v>
      </c>
      <c r="AE94" s="58">
        <v>10</v>
      </c>
      <c r="AF94" s="58">
        <v>10</v>
      </c>
      <c r="AG94" s="58">
        <v>10</v>
      </c>
      <c r="AH94" s="58">
        <v>10</v>
      </c>
      <c r="AI94" s="58">
        <v>10</v>
      </c>
      <c r="AJ94" s="58">
        <v>10</v>
      </c>
      <c r="AK94" s="58">
        <v>10</v>
      </c>
      <c r="AL94" s="50">
        <v>2019</v>
      </c>
      <c r="AM94" s="39"/>
    </row>
    <row r="95" spans="1:39" s="55" customFormat="1" ht="24">
      <c r="A95" s="39"/>
      <c r="B95" s="52"/>
      <c r="C95" s="52"/>
      <c r="D95" s="52"/>
      <c r="E95" s="53"/>
      <c r="F95" s="53"/>
      <c r="G95" s="53"/>
      <c r="H95" s="53"/>
      <c r="I95" s="53"/>
      <c r="J95" s="52"/>
      <c r="K95" s="52"/>
      <c r="L95" s="52"/>
      <c r="M95" s="52"/>
      <c r="N95" s="52"/>
      <c r="O95" s="52"/>
      <c r="P95" s="40"/>
      <c r="Q95" s="40"/>
      <c r="R95" s="52"/>
      <c r="S95" s="40">
        <v>0</v>
      </c>
      <c r="T95" s="40">
        <v>8</v>
      </c>
      <c r="U95" s="52">
        <v>3</v>
      </c>
      <c r="V95" s="52">
        <v>0</v>
      </c>
      <c r="W95" s="52">
        <v>0</v>
      </c>
      <c r="X95" s="52">
        <v>0</v>
      </c>
      <c r="Y95" s="52">
        <v>0</v>
      </c>
      <c r="Z95" s="52">
        <v>0</v>
      </c>
      <c r="AA95" s="52">
        <v>0</v>
      </c>
      <c r="AB95" s="52">
        <v>0</v>
      </c>
      <c r="AC95" s="49" t="s">
        <v>20</v>
      </c>
      <c r="AD95" s="48" t="s">
        <v>0</v>
      </c>
      <c r="AE95" s="54">
        <f t="shared" ref="AE95:AJ95" si="6">AE96+AE109</f>
        <v>47.300000000000011</v>
      </c>
      <c r="AF95" s="54">
        <f t="shared" si="6"/>
        <v>0</v>
      </c>
      <c r="AG95" s="54">
        <f t="shared" si="6"/>
        <v>105</v>
      </c>
      <c r="AH95" s="54">
        <f t="shared" si="6"/>
        <v>107.1</v>
      </c>
      <c r="AI95" s="54">
        <f t="shared" si="6"/>
        <v>109.2</v>
      </c>
      <c r="AJ95" s="54">
        <f t="shared" si="6"/>
        <v>111.4</v>
      </c>
      <c r="AK95" s="54">
        <f>SUM(AE95:AJ95)</f>
        <v>480</v>
      </c>
      <c r="AL95" s="50">
        <v>2019</v>
      </c>
      <c r="AM95" s="39"/>
    </row>
    <row r="96" spans="1:39" s="55" customFormat="1" ht="24">
      <c r="A96" s="39"/>
      <c r="B96" s="46"/>
      <c r="C96" s="46"/>
      <c r="D96" s="46"/>
      <c r="E96" s="47"/>
      <c r="F96" s="47"/>
      <c r="G96" s="47"/>
      <c r="H96" s="47"/>
      <c r="I96" s="47"/>
      <c r="J96" s="46"/>
      <c r="K96" s="46"/>
      <c r="L96" s="46"/>
      <c r="M96" s="46"/>
      <c r="N96" s="46"/>
      <c r="O96" s="46"/>
      <c r="P96" s="48"/>
      <c r="Q96" s="48"/>
      <c r="R96" s="46"/>
      <c r="S96" s="48">
        <v>0</v>
      </c>
      <c r="T96" s="48">
        <v>8</v>
      </c>
      <c r="U96" s="46">
        <v>3</v>
      </c>
      <c r="V96" s="46">
        <v>0</v>
      </c>
      <c r="W96" s="46">
        <v>1</v>
      </c>
      <c r="X96" s="46">
        <v>0</v>
      </c>
      <c r="Y96" s="46">
        <v>0</v>
      </c>
      <c r="Z96" s="46">
        <v>0</v>
      </c>
      <c r="AA96" s="46">
        <v>0</v>
      </c>
      <c r="AB96" s="46">
        <v>0</v>
      </c>
      <c r="AC96" s="51" t="s">
        <v>128</v>
      </c>
      <c r="AD96" s="48" t="s">
        <v>0</v>
      </c>
      <c r="AE96" s="54">
        <f>AE99</f>
        <v>47.300000000000011</v>
      </c>
      <c r="AF96" s="54">
        <f t="shared" ref="AF96:AJ96" si="7">AF99</f>
        <v>0</v>
      </c>
      <c r="AG96" s="54">
        <f t="shared" si="7"/>
        <v>105</v>
      </c>
      <c r="AH96" s="54">
        <f t="shared" si="7"/>
        <v>107.1</v>
      </c>
      <c r="AI96" s="54">
        <f t="shared" si="7"/>
        <v>109.2</v>
      </c>
      <c r="AJ96" s="54">
        <f t="shared" si="7"/>
        <v>111.4</v>
      </c>
      <c r="AK96" s="54">
        <f t="shared" ref="AK96" si="8">AK99+AK109</f>
        <v>480</v>
      </c>
      <c r="AL96" s="50">
        <v>2019</v>
      </c>
      <c r="AM96" s="39"/>
    </row>
    <row r="97" spans="1:39" s="55" customFormat="1" ht="24">
      <c r="A97" s="39"/>
      <c r="B97" s="46"/>
      <c r="C97" s="46"/>
      <c r="D97" s="46"/>
      <c r="E97" s="47"/>
      <c r="F97" s="47"/>
      <c r="G97" s="47"/>
      <c r="H97" s="47"/>
      <c r="I97" s="47"/>
      <c r="J97" s="46"/>
      <c r="K97" s="46"/>
      <c r="L97" s="46"/>
      <c r="M97" s="46"/>
      <c r="N97" s="46"/>
      <c r="O97" s="46"/>
      <c r="P97" s="48"/>
      <c r="Q97" s="48"/>
      <c r="R97" s="46"/>
      <c r="S97" s="48">
        <v>0</v>
      </c>
      <c r="T97" s="48">
        <v>8</v>
      </c>
      <c r="U97" s="46">
        <v>3</v>
      </c>
      <c r="V97" s="46">
        <v>0</v>
      </c>
      <c r="W97" s="46">
        <v>1</v>
      </c>
      <c r="X97" s="46">
        <v>0</v>
      </c>
      <c r="Y97" s="46">
        <v>0</v>
      </c>
      <c r="Z97" s="46">
        <v>0</v>
      </c>
      <c r="AA97" s="46">
        <v>0</v>
      </c>
      <c r="AB97" s="46">
        <v>1</v>
      </c>
      <c r="AC97" s="51" t="s">
        <v>129</v>
      </c>
      <c r="AD97" s="48" t="s">
        <v>10</v>
      </c>
      <c r="AE97" s="50">
        <v>980</v>
      </c>
      <c r="AF97" s="50">
        <v>950</v>
      </c>
      <c r="AG97" s="50">
        <v>930</v>
      </c>
      <c r="AH97" s="50">
        <v>900</v>
      </c>
      <c r="AI97" s="50">
        <v>870</v>
      </c>
      <c r="AJ97" s="50">
        <v>800</v>
      </c>
      <c r="AK97" s="50">
        <v>800</v>
      </c>
      <c r="AL97" s="50">
        <v>2019</v>
      </c>
      <c r="AM97" s="39"/>
    </row>
    <row r="98" spans="1:39" s="55" customFormat="1" ht="24">
      <c r="A98" s="39"/>
      <c r="B98" s="46"/>
      <c r="C98" s="46"/>
      <c r="D98" s="46"/>
      <c r="E98" s="47"/>
      <c r="F98" s="47"/>
      <c r="G98" s="47"/>
      <c r="H98" s="47"/>
      <c r="I98" s="47"/>
      <c r="J98" s="46"/>
      <c r="K98" s="46"/>
      <c r="L98" s="46"/>
      <c r="M98" s="46"/>
      <c r="N98" s="46"/>
      <c r="O98" s="46"/>
      <c r="P98" s="48"/>
      <c r="Q98" s="48"/>
      <c r="R98" s="46"/>
      <c r="S98" s="48">
        <v>0</v>
      </c>
      <c r="T98" s="48">
        <v>8</v>
      </c>
      <c r="U98" s="46">
        <v>3</v>
      </c>
      <c r="V98" s="46">
        <v>0</v>
      </c>
      <c r="W98" s="46">
        <v>1</v>
      </c>
      <c r="X98" s="46">
        <v>0</v>
      </c>
      <c r="Y98" s="46">
        <v>0</v>
      </c>
      <c r="Z98" s="46">
        <v>0</v>
      </c>
      <c r="AA98" s="46">
        <v>0</v>
      </c>
      <c r="AB98" s="46">
        <v>2</v>
      </c>
      <c r="AC98" s="51" t="s">
        <v>130</v>
      </c>
      <c r="AD98" s="48" t="s">
        <v>10</v>
      </c>
      <c r="AE98" s="50">
        <v>540</v>
      </c>
      <c r="AF98" s="50">
        <v>520</v>
      </c>
      <c r="AG98" s="50">
        <v>500</v>
      </c>
      <c r="AH98" s="50">
        <v>480</v>
      </c>
      <c r="AI98" s="50">
        <v>460</v>
      </c>
      <c r="AJ98" s="50">
        <v>440</v>
      </c>
      <c r="AK98" s="50">
        <v>440</v>
      </c>
      <c r="AL98" s="50">
        <v>2019</v>
      </c>
      <c r="AM98" s="39"/>
    </row>
    <row r="99" spans="1:39" s="55" customFormat="1" ht="24">
      <c r="A99" s="39"/>
      <c r="B99" s="46">
        <v>0</v>
      </c>
      <c r="C99" s="46">
        <v>0</v>
      </c>
      <c r="D99" s="46">
        <v>1</v>
      </c>
      <c r="E99" s="47">
        <v>0</v>
      </c>
      <c r="F99" s="47">
        <v>1</v>
      </c>
      <c r="G99" s="47">
        <v>1</v>
      </c>
      <c r="H99" s="47">
        <v>3</v>
      </c>
      <c r="I99" s="47">
        <v>0</v>
      </c>
      <c r="J99" s="46">
        <v>8</v>
      </c>
      <c r="K99" s="46">
        <v>3</v>
      </c>
      <c r="L99" s="46">
        <v>0</v>
      </c>
      <c r="M99" s="46">
        <v>1</v>
      </c>
      <c r="N99" s="46">
        <v>2</v>
      </c>
      <c r="O99" s="46">
        <v>0</v>
      </c>
      <c r="P99" s="46">
        <v>0</v>
      </c>
      <c r="Q99" s="46">
        <v>1</v>
      </c>
      <c r="R99" s="46" t="s">
        <v>9</v>
      </c>
      <c r="S99" s="46">
        <v>0</v>
      </c>
      <c r="T99" s="46">
        <v>8</v>
      </c>
      <c r="U99" s="46">
        <v>3</v>
      </c>
      <c r="V99" s="46">
        <v>0</v>
      </c>
      <c r="W99" s="46">
        <v>1</v>
      </c>
      <c r="X99" s="46">
        <v>0</v>
      </c>
      <c r="Y99" s="46">
        <v>0</v>
      </c>
      <c r="Z99" s="46">
        <v>1</v>
      </c>
      <c r="AA99" s="46">
        <v>0</v>
      </c>
      <c r="AB99" s="46">
        <v>0</v>
      </c>
      <c r="AC99" s="51" t="s">
        <v>131</v>
      </c>
      <c r="AD99" s="48" t="s">
        <v>0</v>
      </c>
      <c r="AE99" s="54">
        <f>180-132.7</f>
        <v>47.300000000000011</v>
      </c>
      <c r="AF99" s="54">
        <v>0</v>
      </c>
      <c r="AG99" s="54">
        <v>105</v>
      </c>
      <c r="AH99" s="54">
        <v>107.1</v>
      </c>
      <c r="AI99" s="54">
        <v>109.2</v>
      </c>
      <c r="AJ99" s="54">
        <v>111.4</v>
      </c>
      <c r="AK99" s="54">
        <f>SUM(AE99:AJ99)</f>
        <v>480</v>
      </c>
      <c r="AL99" s="56">
        <v>2019</v>
      </c>
      <c r="AM99" s="66"/>
    </row>
    <row r="100" spans="1:39" s="55" customFormat="1">
      <c r="A100" s="39"/>
      <c r="B100" s="46"/>
      <c r="C100" s="46"/>
      <c r="D100" s="46"/>
      <c r="E100" s="47"/>
      <c r="F100" s="47"/>
      <c r="G100" s="47"/>
      <c r="H100" s="47"/>
      <c r="I100" s="47"/>
      <c r="J100" s="46"/>
      <c r="K100" s="46"/>
      <c r="L100" s="46"/>
      <c r="M100" s="46"/>
      <c r="N100" s="46"/>
      <c r="O100" s="46"/>
      <c r="P100" s="48"/>
      <c r="Q100" s="48"/>
      <c r="R100" s="46"/>
      <c r="S100" s="48">
        <v>0</v>
      </c>
      <c r="T100" s="48">
        <v>8</v>
      </c>
      <c r="U100" s="46">
        <v>3</v>
      </c>
      <c r="V100" s="46">
        <v>0</v>
      </c>
      <c r="W100" s="46">
        <v>1</v>
      </c>
      <c r="X100" s="46">
        <v>0</v>
      </c>
      <c r="Y100" s="46">
        <v>0</v>
      </c>
      <c r="Z100" s="46">
        <v>1</v>
      </c>
      <c r="AA100" s="46">
        <v>0</v>
      </c>
      <c r="AB100" s="46">
        <v>1</v>
      </c>
      <c r="AC100" s="51" t="s">
        <v>132</v>
      </c>
      <c r="AD100" s="48" t="s">
        <v>10</v>
      </c>
      <c r="AE100" s="50">
        <v>1</v>
      </c>
      <c r="AF100" s="50">
        <v>0</v>
      </c>
      <c r="AG100" s="50">
        <v>1</v>
      </c>
      <c r="AH100" s="50">
        <v>1</v>
      </c>
      <c r="AI100" s="50">
        <v>1</v>
      </c>
      <c r="AJ100" s="50">
        <v>1</v>
      </c>
      <c r="AK100" s="50">
        <v>1</v>
      </c>
      <c r="AL100" s="56">
        <v>2018</v>
      </c>
      <c r="AM100" s="39"/>
    </row>
    <row r="101" spans="1:39" s="55" customFormat="1" ht="36">
      <c r="A101" s="39"/>
      <c r="B101" s="46"/>
      <c r="C101" s="46"/>
      <c r="D101" s="46"/>
      <c r="E101" s="47"/>
      <c r="F101" s="47"/>
      <c r="G101" s="47"/>
      <c r="H101" s="47"/>
      <c r="I101" s="47"/>
      <c r="J101" s="46"/>
      <c r="K101" s="46"/>
      <c r="L101" s="46"/>
      <c r="M101" s="46"/>
      <c r="N101" s="46"/>
      <c r="O101" s="46"/>
      <c r="P101" s="48"/>
      <c r="Q101" s="48"/>
      <c r="R101" s="46"/>
      <c r="S101" s="48">
        <v>0</v>
      </c>
      <c r="T101" s="48">
        <v>8</v>
      </c>
      <c r="U101" s="46">
        <v>3</v>
      </c>
      <c r="V101" s="46">
        <v>0</v>
      </c>
      <c r="W101" s="46">
        <v>1</v>
      </c>
      <c r="X101" s="46">
        <v>0</v>
      </c>
      <c r="Y101" s="46">
        <v>0</v>
      </c>
      <c r="Z101" s="46">
        <v>3</v>
      </c>
      <c r="AA101" s="46">
        <v>0</v>
      </c>
      <c r="AB101" s="46">
        <v>0</v>
      </c>
      <c r="AC101" s="49" t="s">
        <v>133</v>
      </c>
      <c r="AD101" s="48" t="s">
        <v>11</v>
      </c>
      <c r="AE101" s="50">
        <v>1</v>
      </c>
      <c r="AF101" s="50">
        <v>1</v>
      </c>
      <c r="AG101" s="50">
        <v>1</v>
      </c>
      <c r="AH101" s="50">
        <v>1</v>
      </c>
      <c r="AI101" s="50">
        <v>1</v>
      </c>
      <c r="AJ101" s="50">
        <v>1</v>
      </c>
      <c r="AK101" s="50">
        <v>1</v>
      </c>
      <c r="AL101" s="50">
        <v>2019</v>
      </c>
      <c r="AM101" s="39"/>
    </row>
    <row r="102" spans="1:39" s="55" customFormat="1" ht="37.5" customHeight="1">
      <c r="A102" s="39"/>
      <c r="B102" s="46"/>
      <c r="C102" s="46"/>
      <c r="D102" s="46"/>
      <c r="E102" s="47"/>
      <c r="F102" s="47"/>
      <c r="G102" s="47"/>
      <c r="H102" s="47"/>
      <c r="I102" s="47"/>
      <c r="J102" s="46"/>
      <c r="K102" s="46"/>
      <c r="L102" s="46"/>
      <c r="M102" s="46"/>
      <c r="N102" s="46"/>
      <c r="O102" s="46"/>
      <c r="P102" s="48"/>
      <c r="Q102" s="48"/>
      <c r="R102" s="46"/>
      <c r="S102" s="48">
        <v>0</v>
      </c>
      <c r="T102" s="48">
        <v>8</v>
      </c>
      <c r="U102" s="46">
        <v>3</v>
      </c>
      <c r="V102" s="46">
        <v>0</v>
      </c>
      <c r="W102" s="46">
        <v>1</v>
      </c>
      <c r="X102" s="46">
        <v>0</v>
      </c>
      <c r="Y102" s="46">
        <v>0</v>
      </c>
      <c r="Z102" s="46">
        <v>3</v>
      </c>
      <c r="AA102" s="46">
        <v>0</v>
      </c>
      <c r="AB102" s="46">
        <v>1</v>
      </c>
      <c r="AC102" s="51" t="s">
        <v>134</v>
      </c>
      <c r="AD102" s="48" t="s">
        <v>10</v>
      </c>
      <c r="AE102" s="50">
        <v>4</v>
      </c>
      <c r="AF102" s="50">
        <v>4</v>
      </c>
      <c r="AG102" s="50">
        <v>4</v>
      </c>
      <c r="AH102" s="50">
        <v>4</v>
      </c>
      <c r="AI102" s="50">
        <v>4</v>
      </c>
      <c r="AJ102" s="50">
        <v>4</v>
      </c>
      <c r="AK102" s="56">
        <f>SUM(AE102:AJ102)</f>
        <v>24</v>
      </c>
      <c r="AL102" s="50">
        <v>2019</v>
      </c>
      <c r="AM102" s="39"/>
    </row>
    <row r="103" spans="1:39" s="55" customFormat="1" ht="36" customHeight="1">
      <c r="A103" s="39"/>
      <c r="B103" s="46"/>
      <c r="C103" s="46"/>
      <c r="D103" s="46"/>
      <c r="E103" s="47"/>
      <c r="F103" s="47"/>
      <c r="G103" s="47"/>
      <c r="H103" s="47"/>
      <c r="I103" s="47"/>
      <c r="J103" s="46"/>
      <c r="K103" s="46"/>
      <c r="L103" s="46"/>
      <c r="M103" s="46"/>
      <c r="N103" s="46"/>
      <c r="O103" s="46"/>
      <c r="P103" s="48"/>
      <c r="Q103" s="48"/>
      <c r="R103" s="46"/>
      <c r="S103" s="48">
        <v>0</v>
      </c>
      <c r="T103" s="48">
        <v>8</v>
      </c>
      <c r="U103" s="46">
        <v>3</v>
      </c>
      <c r="V103" s="46">
        <v>0</v>
      </c>
      <c r="W103" s="46">
        <v>1</v>
      </c>
      <c r="X103" s="46">
        <v>0</v>
      </c>
      <c r="Y103" s="46">
        <v>0</v>
      </c>
      <c r="Z103" s="46">
        <v>4</v>
      </c>
      <c r="AA103" s="46">
        <v>0</v>
      </c>
      <c r="AB103" s="46">
        <v>0</v>
      </c>
      <c r="AC103" s="49" t="s">
        <v>135</v>
      </c>
      <c r="AD103" s="48" t="s">
        <v>11</v>
      </c>
      <c r="AE103" s="50">
        <v>1</v>
      </c>
      <c r="AF103" s="50">
        <v>1</v>
      </c>
      <c r="AG103" s="50">
        <v>1</v>
      </c>
      <c r="AH103" s="50">
        <v>1</v>
      </c>
      <c r="AI103" s="50">
        <v>1</v>
      </c>
      <c r="AJ103" s="50">
        <v>1</v>
      </c>
      <c r="AK103" s="50">
        <v>1</v>
      </c>
      <c r="AL103" s="50">
        <v>2019</v>
      </c>
      <c r="AM103" s="39"/>
    </row>
    <row r="104" spans="1:39" s="55" customFormat="1" ht="24.75" customHeight="1">
      <c r="A104" s="39"/>
      <c r="B104" s="46"/>
      <c r="C104" s="46"/>
      <c r="D104" s="46"/>
      <c r="E104" s="47"/>
      <c r="F104" s="47"/>
      <c r="G104" s="47"/>
      <c r="H104" s="47"/>
      <c r="I104" s="47"/>
      <c r="J104" s="46"/>
      <c r="K104" s="46"/>
      <c r="L104" s="46"/>
      <c r="M104" s="46"/>
      <c r="N104" s="46"/>
      <c r="O104" s="46"/>
      <c r="P104" s="48"/>
      <c r="Q104" s="48"/>
      <c r="R104" s="46"/>
      <c r="S104" s="48">
        <v>0</v>
      </c>
      <c r="T104" s="48">
        <v>8</v>
      </c>
      <c r="U104" s="46">
        <v>3</v>
      </c>
      <c r="V104" s="46">
        <v>0</v>
      </c>
      <c r="W104" s="46">
        <v>1</v>
      </c>
      <c r="X104" s="46">
        <v>0</v>
      </c>
      <c r="Y104" s="46">
        <v>0</v>
      </c>
      <c r="Z104" s="46">
        <v>4</v>
      </c>
      <c r="AA104" s="46">
        <v>0</v>
      </c>
      <c r="AB104" s="46">
        <v>1</v>
      </c>
      <c r="AC104" s="51" t="s">
        <v>136</v>
      </c>
      <c r="AD104" s="48" t="s">
        <v>10</v>
      </c>
      <c r="AE104" s="50">
        <v>180</v>
      </c>
      <c r="AF104" s="50">
        <v>185</v>
      </c>
      <c r="AG104" s="50">
        <v>190</v>
      </c>
      <c r="AH104" s="50">
        <v>195</v>
      </c>
      <c r="AI104" s="50">
        <v>200</v>
      </c>
      <c r="AJ104" s="50">
        <v>205</v>
      </c>
      <c r="AK104" s="56">
        <f>SUM(AE104:AJ104)</f>
        <v>1155</v>
      </c>
      <c r="AL104" s="50">
        <v>2019</v>
      </c>
      <c r="AM104" s="39"/>
    </row>
    <row r="105" spans="1:39" s="55" customFormat="1" ht="36.75" customHeight="1">
      <c r="A105" s="39"/>
      <c r="B105" s="46"/>
      <c r="C105" s="46"/>
      <c r="D105" s="46"/>
      <c r="E105" s="47"/>
      <c r="F105" s="47"/>
      <c r="G105" s="47"/>
      <c r="H105" s="47"/>
      <c r="I105" s="47"/>
      <c r="J105" s="46"/>
      <c r="K105" s="46"/>
      <c r="L105" s="46"/>
      <c r="M105" s="46"/>
      <c r="N105" s="46"/>
      <c r="O105" s="46"/>
      <c r="P105" s="48"/>
      <c r="Q105" s="48"/>
      <c r="R105" s="46"/>
      <c r="S105" s="48">
        <v>0</v>
      </c>
      <c r="T105" s="48">
        <v>8</v>
      </c>
      <c r="U105" s="46">
        <v>3</v>
      </c>
      <c r="V105" s="46">
        <v>0</v>
      </c>
      <c r="W105" s="46">
        <v>1</v>
      </c>
      <c r="X105" s="46">
        <v>0</v>
      </c>
      <c r="Y105" s="46">
        <v>0</v>
      </c>
      <c r="Z105" s="46">
        <v>5</v>
      </c>
      <c r="AA105" s="46">
        <v>0</v>
      </c>
      <c r="AB105" s="46">
        <v>0</v>
      </c>
      <c r="AC105" s="49" t="s">
        <v>137</v>
      </c>
      <c r="AD105" s="48" t="s">
        <v>11</v>
      </c>
      <c r="AE105" s="50">
        <v>1</v>
      </c>
      <c r="AF105" s="50">
        <v>1</v>
      </c>
      <c r="AG105" s="50">
        <v>1</v>
      </c>
      <c r="AH105" s="50">
        <v>1</v>
      </c>
      <c r="AI105" s="50">
        <v>1</v>
      </c>
      <c r="AJ105" s="50">
        <v>1</v>
      </c>
      <c r="AK105" s="50">
        <v>1</v>
      </c>
      <c r="AL105" s="50">
        <v>2019</v>
      </c>
      <c r="AM105" s="39"/>
    </row>
    <row r="106" spans="1:39" s="55" customFormat="1" ht="24.75" customHeight="1">
      <c r="A106" s="39"/>
      <c r="B106" s="46"/>
      <c r="C106" s="46"/>
      <c r="D106" s="46"/>
      <c r="E106" s="47"/>
      <c r="F106" s="47"/>
      <c r="G106" s="47"/>
      <c r="H106" s="47"/>
      <c r="I106" s="47"/>
      <c r="J106" s="46"/>
      <c r="K106" s="46"/>
      <c r="L106" s="46"/>
      <c r="M106" s="46"/>
      <c r="N106" s="46"/>
      <c r="O106" s="46"/>
      <c r="P106" s="48"/>
      <c r="Q106" s="48"/>
      <c r="R106" s="46"/>
      <c r="S106" s="48">
        <v>0</v>
      </c>
      <c r="T106" s="48">
        <v>8</v>
      </c>
      <c r="U106" s="46">
        <v>3</v>
      </c>
      <c r="V106" s="46">
        <v>0</v>
      </c>
      <c r="W106" s="46">
        <v>1</v>
      </c>
      <c r="X106" s="46">
        <v>0</v>
      </c>
      <c r="Y106" s="46">
        <v>0</v>
      </c>
      <c r="Z106" s="46">
        <v>5</v>
      </c>
      <c r="AA106" s="46">
        <v>0</v>
      </c>
      <c r="AB106" s="46">
        <v>1</v>
      </c>
      <c r="AC106" s="51" t="s">
        <v>136</v>
      </c>
      <c r="AD106" s="48" t="s">
        <v>10</v>
      </c>
      <c r="AE106" s="50">
        <v>30</v>
      </c>
      <c r="AF106" s="50">
        <v>30</v>
      </c>
      <c r="AG106" s="50">
        <v>30</v>
      </c>
      <c r="AH106" s="50">
        <v>30</v>
      </c>
      <c r="AI106" s="50">
        <v>30</v>
      </c>
      <c r="AJ106" s="50">
        <v>30</v>
      </c>
      <c r="AK106" s="56">
        <f>SUM(AE106:AJ106)</f>
        <v>180</v>
      </c>
      <c r="AL106" s="50">
        <v>2019</v>
      </c>
      <c r="AM106" s="39"/>
    </row>
    <row r="107" spans="1:39" s="55" customFormat="1" ht="49.5" customHeight="1">
      <c r="A107" s="39"/>
      <c r="B107" s="46"/>
      <c r="C107" s="46"/>
      <c r="D107" s="46"/>
      <c r="E107" s="47"/>
      <c r="F107" s="47"/>
      <c r="G107" s="47"/>
      <c r="H107" s="47"/>
      <c r="I107" s="47"/>
      <c r="J107" s="46"/>
      <c r="K107" s="46"/>
      <c r="L107" s="46"/>
      <c r="M107" s="46"/>
      <c r="N107" s="46"/>
      <c r="O107" s="46"/>
      <c r="P107" s="48"/>
      <c r="Q107" s="48"/>
      <c r="R107" s="46"/>
      <c r="S107" s="48">
        <v>0</v>
      </c>
      <c r="T107" s="48">
        <v>8</v>
      </c>
      <c r="U107" s="46">
        <v>3</v>
      </c>
      <c r="V107" s="46">
        <v>0</v>
      </c>
      <c r="W107" s="46">
        <v>1</v>
      </c>
      <c r="X107" s="46">
        <v>0</v>
      </c>
      <c r="Y107" s="46">
        <v>0</v>
      </c>
      <c r="Z107" s="46">
        <v>6</v>
      </c>
      <c r="AA107" s="46">
        <v>0</v>
      </c>
      <c r="AB107" s="46">
        <v>1</v>
      </c>
      <c r="AC107" s="51" t="s">
        <v>138</v>
      </c>
      <c r="AD107" s="48" t="s">
        <v>11</v>
      </c>
      <c r="AE107" s="50">
        <v>0</v>
      </c>
      <c r="AF107" s="50">
        <v>0</v>
      </c>
      <c r="AG107" s="50">
        <v>1</v>
      </c>
      <c r="AH107" s="50">
        <v>1</v>
      </c>
      <c r="AI107" s="50">
        <v>1</v>
      </c>
      <c r="AJ107" s="50">
        <v>1</v>
      </c>
      <c r="AK107" s="56">
        <v>1</v>
      </c>
      <c r="AL107" s="50">
        <v>2019</v>
      </c>
      <c r="AM107" s="39"/>
    </row>
    <row r="108" spans="1:39" s="55" customFormat="1" ht="52.5" customHeight="1">
      <c r="A108" s="39"/>
      <c r="B108" s="46"/>
      <c r="C108" s="46"/>
      <c r="D108" s="46"/>
      <c r="E108" s="47"/>
      <c r="F108" s="47"/>
      <c r="G108" s="47"/>
      <c r="H108" s="47"/>
      <c r="I108" s="47"/>
      <c r="J108" s="46"/>
      <c r="K108" s="46"/>
      <c r="L108" s="46"/>
      <c r="M108" s="46"/>
      <c r="N108" s="46"/>
      <c r="O108" s="46"/>
      <c r="P108" s="48"/>
      <c r="Q108" s="48"/>
      <c r="R108" s="46"/>
      <c r="S108" s="48">
        <v>0</v>
      </c>
      <c r="T108" s="48">
        <v>8</v>
      </c>
      <c r="U108" s="46">
        <v>3</v>
      </c>
      <c r="V108" s="46">
        <v>0</v>
      </c>
      <c r="W108" s="46">
        <v>1</v>
      </c>
      <c r="X108" s="46">
        <v>0</v>
      </c>
      <c r="Y108" s="46">
        <v>0</v>
      </c>
      <c r="Z108" s="46">
        <v>6</v>
      </c>
      <c r="AA108" s="46">
        <v>0</v>
      </c>
      <c r="AB108" s="46">
        <v>1</v>
      </c>
      <c r="AC108" s="49" t="s">
        <v>139</v>
      </c>
      <c r="AD108" s="48" t="s">
        <v>11</v>
      </c>
      <c r="AE108" s="50">
        <v>0</v>
      </c>
      <c r="AF108" s="50">
        <v>0</v>
      </c>
      <c r="AG108" s="50">
        <v>1</v>
      </c>
      <c r="AH108" s="50">
        <v>1</v>
      </c>
      <c r="AI108" s="50">
        <v>1</v>
      </c>
      <c r="AJ108" s="50">
        <v>1</v>
      </c>
      <c r="AK108" s="56">
        <v>1</v>
      </c>
      <c r="AL108" s="50">
        <v>2019</v>
      </c>
      <c r="AM108" s="39"/>
    </row>
    <row r="109" spans="1:39" s="55" customFormat="1" ht="37.5" customHeight="1">
      <c r="A109" s="39"/>
      <c r="B109" s="46"/>
      <c r="C109" s="46"/>
      <c r="D109" s="46"/>
      <c r="E109" s="47"/>
      <c r="F109" s="47"/>
      <c r="G109" s="47"/>
      <c r="H109" s="47"/>
      <c r="I109" s="47"/>
      <c r="J109" s="46"/>
      <c r="K109" s="46"/>
      <c r="L109" s="46"/>
      <c r="M109" s="46"/>
      <c r="N109" s="46"/>
      <c r="O109" s="46"/>
      <c r="P109" s="48"/>
      <c r="Q109" s="48"/>
      <c r="R109" s="46"/>
      <c r="S109" s="48">
        <v>0</v>
      </c>
      <c r="T109" s="48">
        <v>8</v>
      </c>
      <c r="U109" s="46">
        <v>3</v>
      </c>
      <c r="V109" s="46">
        <v>0</v>
      </c>
      <c r="W109" s="46">
        <v>2</v>
      </c>
      <c r="X109" s="46">
        <v>0</v>
      </c>
      <c r="Y109" s="46">
        <v>0</v>
      </c>
      <c r="Z109" s="46">
        <v>0</v>
      </c>
      <c r="AA109" s="46">
        <v>0</v>
      </c>
      <c r="AB109" s="46">
        <v>0</v>
      </c>
      <c r="AC109" s="51" t="s">
        <v>140</v>
      </c>
      <c r="AD109" s="48" t="s">
        <v>0</v>
      </c>
      <c r="AE109" s="57">
        <v>0</v>
      </c>
      <c r="AF109" s="57">
        <v>0</v>
      </c>
      <c r="AG109" s="57">
        <v>0</v>
      </c>
      <c r="AH109" s="57">
        <v>0</v>
      </c>
      <c r="AI109" s="57">
        <v>0</v>
      </c>
      <c r="AJ109" s="57">
        <v>0</v>
      </c>
      <c r="AK109" s="57">
        <v>0</v>
      </c>
      <c r="AL109" s="58">
        <v>2019</v>
      </c>
      <c r="AM109" s="39"/>
    </row>
    <row r="110" spans="1:39" s="55" customFormat="1" ht="37.5" customHeight="1">
      <c r="A110" s="39"/>
      <c r="B110" s="46"/>
      <c r="C110" s="46"/>
      <c r="D110" s="46"/>
      <c r="E110" s="47"/>
      <c r="F110" s="47"/>
      <c r="G110" s="47"/>
      <c r="H110" s="47"/>
      <c r="I110" s="47"/>
      <c r="J110" s="46"/>
      <c r="K110" s="46"/>
      <c r="L110" s="46"/>
      <c r="M110" s="46"/>
      <c r="N110" s="46"/>
      <c r="O110" s="46"/>
      <c r="P110" s="48"/>
      <c r="Q110" s="48"/>
      <c r="R110" s="46"/>
      <c r="S110" s="48">
        <v>0</v>
      </c>
      <c r="T110" s="48">
        <v>8</v>
      </c>
      <c r="U110" s="46">
        <v>3</v>
      </c>
      <c r="V110" s="46">
        <v>0</v>
      </c>
      <c r="W110" s="46">
        <v>2</v>
      </c>
      <c r="X110" s="46">
        <v>0</v>
      </c>
      <c r="Y110" s="46">
        <v>0</v>
      </c>
      <c r="Z110" s="46">
        <v>0</v>
      </c>
      <c r="AA110" s="46">
        <v>0</v>
      </c>
      <c r="AB110" s="46">
        <v>1</v>
      </c>
      <c r="AC110" s="51" t="s">
        <v>141</v>
      </c>
      <c r="AD110" s="48" t="s">
        <v>10</v>
      </c>
      <c r="AE110" s="58">
        <v>50</v>
      </c>
      <c r="AF110" s="58">
        <v>45</v>
      </c>
      <c r="AG110" s="58">
        <v>40</v>
      </c>
      <c r="AH110" s="58">
        <v>35</v>
      </c>
      <c r="AI110" s="58">
        <v>35</v>
      </c>
      <c r="AJ110" s="58">
        <v>35</v>
      </c>
      <c r="AK110" s="58">
        <v>35</v>
      </c>
      <c r="AL110" s="58">
        <v>2017</v>
      </c>
      <c r="AM110" s="39"/>
    </row>
    <row r="111" spans="1:39" s="55" customFormat="1" ht="24">
      <c r="A111" s="39"/>
      <c r="B111" s="46"/>
      <c r="C111" s="46"/>
      <c r="D111" s="46"/>
      <c r="E111" s="47"/>
      <c r="F111" s="47"/>
      <c r="G111" s="47"/>
      <c r="H111" s="47"/>
      <c r="I111" s="47"/>
      <c r="J111" s="46"/>
      <c r="K111" s="46"/>
      <c r="L111" s="46"/>
      <c r="M111" s="46"/>
      <c r="N111" s="46"/>
      <c r="O111" s="46"/>
      <c r="P111" s="48"/>
      <c r="Q111" s="48"/>
      <c r="R111" s="46"/>
      <c r="S111" s="48">
        <v>0</v>
      </c>
      <c r="T111" s="48">
        <v>8</v>
      </c>
      <c r="U111" s="46">
        <v>3</v>
      </c>
      <c r="V111" s="46">
        <v>0</v>
      </c>
      <c r="W111" s="46">
        <v>2</v>
      </c>
      <c r="X111" s="46">
        <v>0</v>
      </c>
      <c r="Y111" s="46">
        <v>0</v>
      </c>
      <c r="Z111" s="46">
        <v>0</v>
      </c>
      <c r="AA111" s="46">
        <v>0</v>
      </c>
      <c r="AB111" s="46">
        <v>2</v>
      </c>
      <c r="AC111" s="51" t="s">
        <v>142</v>
      </c>
      <c r="AD111" s="48" t="s">
        <v>4</v>
      </c>
      <c r="AE111" s="58">
        <v>24</v>
      </c>
      <c r="AF111" s="58">
        <v>24</v>
      </c>
      <c r="AG111" s="58">
        <v>24</v>
      </c>
      <c r="AH111" s="58">
        <v>24</v>
      </c>
      <c r="AI111" s="58">
        <v>24</v>
      </c>
      <c r="AJ111" s="58">
        <v>24</v>
      </c>
      <c r="AK111" s="56">
        <f>SUM(AE111:AJ111)</f>
        <v>144</v>
      </c>
      <c r="AL111" s="58">
        <v>2019</v>
      </c>
      <c r="AM111" s="39"/>
    </row>
    <row r="112" spans="1:39" s="55" customFormat="1" ht="60">
      <c r="A112" s="39"/>
      <c r="B112" s="46"/>
      <c r="C112" s="46"/>
      <c r="D112" s="46"/>
      <c r="E112" s="47"/>
      <c r="F112" s="47"/>
      <c r="G112" s="47"/>
      <c r="H112" s="47"/>
      <c r="I112" s="47"/>
      <c r="J112" s="46"/>
      <c r="K112" s="46"/>
      <c r="L112" s="46"/>
      <c r="M112" s="46"/>
      <c r="N112" s="46"/>
      <c r="O112" s="46"/>
      <c r="P112" s="48"/>
      <c r="Q112" s="48"/>
      <c r="R112" s="46"/>
      <c r="S112" s="48">
        <v>0</v>
      </c>
      <c r="T112" s="48">
        <v>8</v>
      </c>
      <c r="U112" s="46">
        <v>3</v>
      </c>
      <c r="V112" s="46">
        <v>0</v>
      </c>
      <c r="W112" s="46">
        <v>2</v>
      </c>
      <c r="X112" s="46">
        <v>0</v>
      </c>
      <c r="Y112" s="46">
        <v>0</v>
      </c>
      <c r="Z112" s="46">
        <v>2</v>
      </c>
      <c r="AA112" s="46">
        <v>0</v>
      </c>
      <c r="AB112" s="46">
        <v>0</v>
      </c>
      <c r="AC112" s="49" t="s">
        <v>143</v>
      </c>
      <c r="AD112" s="48" t="s">
        <v>11</v>
      </c>
      <c r="AE112" s="58">
        <v>1</v>
      </c>
      <c r="AF112" s="58">
        <v>1</v>
      </c>
      <c r="AG112" s="58">
        <v>1</v>
      </c>
      <c r="AH112" s="58">
        <v>1</v>
      </c>
      <c r="AI112" s="58">
        <v>1</v>
      </c>
      <c r="AJ112" s="58">
        <v>1</v>
      </c>
      <c r="AK112" s="58">
        <v>1</v>
      </c>
      <c r="AL112" s="58">
        <v>2019</v>
      </c>
      <c r="AM112" s="39"/>
    </row>
    <row r="113" spans="1:39" s="55" customFormat="1" ht="60">
      <c r="A113" s="39"/>
      <c r="B113" s="46"/>
      <c r="C113" s="46"/>
      <c r="D113" s="46"/>
      <c r="E113" s="47"/>
      <c r="F113" s="47"/>
      <c r="G113" s="47"/>
      <c r="H113" s="47"/>
      <c r="I113" s="47"/>
      <c r="J113" s="46"/>
      <c r="K113" s="46"/>
      <c r="L113" s="46"/>
      <c r="M113" s="46"/>
      <c r="N113" s="46"/>
      <c r="O113" s="46"/>
      <c r="P113" s="48"/>
      <c r="Q113" s="48"/>
      <c r="R113" s="46"/>
      <c r="S113" s="48">
        <v>0</v>
      </c>
      <c r="T113" s="48">
        <v>8</v>
      </c>
      <c r="U113" s="46">
        <v>3</v>
      </c>
      <c r="V113" s="46">
        <v>0</v>
      </c>
      <c r="W113" s="46">
        <v>2</v>
      </c>
      <c r="X113" s="46">
        <v>0</v>
      </c>
      <c r="Y113" s="46">
        <v>0</v>
      </c>
      <c r="Z113" s="46">
        <v>2</v>
      </c>
      <c r="AA113" s="46">
        <v>0</v>
      </c>
      <c r="AB113" s="46">
        <v>1</v>
      </c>
      <c r="AC113" s="51" t="s">
        <v>144</v>
      </c>
      <c r="AD113" s="48" t="s">
        <v>10</v>
      </c>
      <c r="AE113" s="58">
        <v>4</v>
      </c>
      <c r="AF113" s="58">
        <v>4</v>
      </c>
      <c r="AG113" s="58">
        <v>4</v>
      </c>
      <c r="AH113" s="58">
        <v>4</v>
      </c>
      <c r="AI113" s="58">
        <v>4</v>
      </c>
      <c r="AJ113" s="58">
        <v>4</v>
      </c>
      <c r="AK113" s="56">
        <f>SUM(AE113:AJ113)</f>
        <v>24</v>
      </c>
      <c r="AL113" s="58">
        <v>2019</v>
      </c>
      <c r="AM113" s="39"/>
    </row>
    <row r="114" spans="1:39" s="55" customFormat="1" ht="24">
      <c r="A114" s="39"/>
      <c r="B114" s="52"/>
      <c r="C114" s="52"/>
      <c r="D114" s="52"/>
      <c r="E114" s="53"/>
      <c r="F114" s="53"/>
      <c r="G114" s="53"/>
      <c r="H114" s="53"/>
      <c r="I114" s="53"/>
      <c r="J114" s="52"/>
      <c r="K114" s="52"/>
      <c r="L114" s="52"/>
      <c r="M114" s="52"/>
      <c r="N114" s="52"/>
      <c r="O114" s="52"/>
      <c r="P114" s="52"/>
      <c r="Q114" s="52"/>
      <c r="R114" s="52"/>
      <c r="S114" s="52">
        <v>0</v>
      </c>
      <c r="T114" s="52">
        <v>8</v>
      </c>
      <c r="U114" s="52">
        <v>4</v>
      </c>
      <c r="V114" s="52">
        <v>0</v>
      </c>
      <c r="W114" s="52">
        <v>0</v>
      </c>
      <c r="X114" s="52">
        <v>0</v>
      </c>
      <c r="Y114" s="52">
        <v>0</v>
      </c>
      <c r="Z114" s="52">
        <v>0</v>
      </c>
      <c r="AA114" s="52">
        <v>0</v>
      </c>
      <c r="AB114" s="52">
        <v>0</v>
      </c>
      <c r="AC114" s="49" t="s">
        <v>19</v>
      </c>
      <c r="AD114" s="48" t="s">
        <v>0</v>
      </c>
      <c r="AE114" s="54">
        <f t="shared" ref="AE114:AJ114" si="9">AE115+AE123</f>
        <v>6647.1</v>
      </c>
      <c r="AF114" s="54">
        <f t="shared" si="9"/>
        <v>6295.3</v>
      </c>
      <c r="AG114" s="54">
        <f t="shared" si="9"/>
        <v>6406.9</v>
      </c>
      <c r="AH114" s="54">
        <f t="shared" si="9"/>
        <v>6535</v>
      </c>
      <c r="AI114" s="54">
        <f t="shared" si="9"/>
        <v>6665.7</v>
      </c>
      <c r="AJ114" s="54">
        <f t="shared" si="9"/>
        <v>6799</v>
      </c>
      <c r="AK114" s="54">
        <f>SUM(AE114:AJ114)</f>
        <v>39349</v>
      </c>
      <c r="AL114" s="50">
        <v>2019</v>
      </c>
      <c r="AM114" s="39"/>
    </row>
    <row r="115" spans="1:39" s="55" customFormat="1" ht="36.75" customHeight="1">
      <c r="A115" s="39"/>
      <c r="B115" s="46"/>
      <c r="C115" s="46"/>
      <c r="D115" s="46"/>
      <c r="E115" s="47"/>
      <c r="F115" s="47"/>
      <c r="G115" s="47"/>
      <c r="H115" s="47"/>
      <c r="I115" s="47"/>
      <c r="J115" s="46"/>
      <c r="K115" s="46"/>
      <c r="L115" s="46"/>
      <c r="M115" s="46"/>
      <c r="N115" s="46"/>
      <c r="O115" s="46"/>
      <c r="P115" s="48"/>
      <c r="Q115" s="48"/>
      <c r="R115" s="46"/>
      <c r="S115" s="48">
        <v>0</v>
      </c>
      <c r="T115" s="48">
        <v>8</v>
      </c>
      <c r="U115" s="46">
        <v>4</v>
      </c>
      <c r="V115" s="46">
        <v>0</v>
      </c>
      <c r="W115" s="46">
        <v>1</v>
      </c>
      <c r="X115" s="46">
        <v>0</v>
      </c>
      <c r="Y115" s="46">
        <v>0</v>
      </c>
      <c r="Z115" s="46">
        <v>0</v>
      </c>
      <c r="AA115" s="46">
        <v>0</v>
      </c>
      <c r="AB115" s="46">
        <v>0</v>
      </c>
      <c r="AC115" s="51" t="s">
        <v>145</v>
      </c>
      <c r="AD115" s="48" t="s">
        <v>0</v>
      </c>
      <c r="AE115" s="57">
        <f>AE118</f>
        <v>6647.1</v>
      </c>
      <c r="AF115" s="57">
        <f t="shared" ref="AF115:AK115" si="10">AF118</f>
        <v>6295.3</v>
      </c>
      <c r="AG115" s="57">
        <f t="shared" si="10"/>
        <v>6406.9</v>
      </c>
      <c r="AH115" s="57">
        <f t="shared" si="10"/>
        <v>6535</v>
      </c>
      <c r="AI115" s="57">
        <f t="shared" si="10"/>
        <v>6665.7</v>
      </c>
      <c r="AJ115" s="57">
        <f t="shared" si="10"/>
        <v>6799</v>
      </c>
      <c r="AK115" s="57">
        <f t="shared" si="10"/>
        <v>39349</v>
      </c>
      <c r="AL115" s="50">
        <v>2019</v>
      </c>
      <c r="AM115" s="39"/>
    </row>
    <row r="116" spans="1:39" s="55" customFormat="1" ht="24.75" customHeight="1">
      <c r="A116" s="39"/>
      <c r="B116" s="46"/>
      <c r="C116" s="46"/>
      <c r="D116" s="46"/>
      <c r="E116" s="47"/>
      <c r="F116" s="47"/>
      <c r="G116" s="47"/>
      <c r="H116" s="47"/>
      <c r="I116" s="47"/>
      <c r="J116" s="46"/>
      <c r="K116" s="46"/>
      <c r="L116" s="46"/>
      <c r="M116" s="46"/>
      <c r="N116" s="46"/>
      <c r="O116" s="46"/>
      <c r="P116" s="48"/>
      <c r="Q116" s="48"/>
      <c r="R116" s="46"/>
      <c r="S116" s="48">
        <v>0</v>
      </c>
      <c r="T116" s="48">
        <v>8</v>
      </c>
      <c r="U116" s="46">
        <v>4</v>
      </c>
      <c r="V116" s="46">
        <v>0</v>
      </c>
      <c r="W116" s="46">
        <v>1</v>
      </c>
      <c r="X116" s="46">
        <v>0</v>
      </c>
      <c r="Y116" s="46">
        <v>0</v>
      </c>
      <c r="Z116" s="46">
        <v>0</v>
      </c>
      <c r="AA116" s="46">
        <v>0</v>
      </c>
      <c r="AB116" s="46">
        <v>1</v>
      </c>
      <c r="AC116" s="51" t="s">
        <v>146</v>
      </c>
      <c r="AD116" s="48" t="s">
        <v>4</v>
      </c>
      <c r="AE116" s="58">
        <v>1</v>
      </c>
      <c r="AF116" s="58">
        <v>1</v>
      </c>
      <c r="AG116" s="58">
        <v>1</v>
      </c>
      <c r="AH116" s="58">
        <v>0</v>
      </c>
      <c r="AI116" s="58">
        <v>0</v>
      </c>
      <c r="AJ116" s="58">
        <v>0</v>
      </c>
      <c r="AK116" s="58">
        <f>AJ116</f>
        <v>0</v>
      </c>
      <c r="AL116" s="58">
        <v>2017</v>
      </c>
      <c r="AM116" s="39"/>
    </row>
    <row r="117" spans="1:39" s="55" customFormat="1" ht="24.75" customHeight="1">
      <c r="A117" s="39"/>
      <c r="B117" s="46"/>
      <c r="C117" s="46"/>
      <c r="D117" s="46"/>
      <c r="E117" s="47"/>
      <c r="F117" s="47"/>
      <c r="G117" s="47"/>
      <c r="H117" s="47"/>
      <c r="I117" s="47"/>
      <c r="J117" s="46"/>
      <c r="K117" s="46"/>
      <c r="L117" s="46"/>
      <c r="M117" s="46"/>
      <c r="N117" s="46"/>
      <c r="O117" s="46"/>
      <c r="P117" s="48"/>
      <c r="Q117" s="48"/>
      <c r="R117" s="46"/>
      <c r="S117" s="48">
        <v>0</v>
      </c>
      <c r="T117" s="48">
        <v>8</v>
      </c>
      <c r="U117" s="46">
        <v>4</v>
      </c>
      <c r="V117" s="46">
        <v>0</v>
      </c>
      <c r="W117" s="46">
        <v>1</v>
      </c>
      <c r="X117" s="46">
        <v>0</v>
      </c>
      <c r="Y117" s="46">
        <v>0</v>
      </c>
      <c r="Z117" s="46">
        <v>0</v>
      </c>
      <c r="AA117" s="46">
        <v>0</v>
      </c>
      <c r="AB117" s="46">
        <v>2</v>
      </c>
      <c r="AC117" s="51" t="s">
        <v>147</v>
      </c>
      <c r="AD117" s="48" t="s">
        <v>4</v>
      </c>
      <c r="AE117" s="58">
        <v>3</v>
      </c>
      <c r="AF117" s="58">
        <v>3</v>
      </c>
      <c r="AG117" s="58">
        <v>2</v>
      </c>
      <c r="AH117" s="58">
        <v>2</v>
      </c>
      <c r="AI117" s="58">
        <v>1</v>
      </c>
      <c r="AJ117" s="58">
        <v>1</v>
      </c>
      <c r="AK117" s="58">
        <f>AJ117</f>
        <v>1</v>
      </c>
      <c r="AL117" s="58">
        <v>2018</v>
      </c>
      <c r="AM117" s="39"/>
    </row>
    <row r="118" spans="1:39" s="55" customFormat="1" ht="48" customHeight="1">
      <c r="A118" s="39"/>
      <c r="B118" s="46">
        <v>0</v>
      </c>
      <c r="C118" s="46">
        <v>0</v>
      </c>
      <c r="D118" s="46">
        <v>1</v>
      </c>
      <c r="E118" s="47">
        <v>0</v>
      </c>
      <c r="F118" s="47">
        <v>3</v>
      </c>
      <c r="G118" s="47">
        <v>0</v>
      </c>
      <c r="H118" s="47">
        <v>9</v>
      </c>
      <c r="I118" s="47">
        <v>0</v>
      </c>
      <c r="J118" s="46">
        <v>8</v>
      </c>
      <c r="K118" s="46">
        <v>4</v>
      </c>
      <c r="L118" s="46">
        <v>0</v>
      </c>
      <c r="M118" s="46">
        <v>1</v>
      </c>
      <c r="N118" s="46">
        <v>2</v>
      </c>
      <c r="O118" s="46">
        <v>0</v>
      </c>
      <c r="P118" s="46">
        <v>0</v>
      </c>
      <c r="Q118" s="46">
        <v>1</v>
      </c>
      <c r="R118" s="46" t="s">
        <v>18</v>
      </c>
      <c r="S118" s="46">
        <v>0</v>
      </c>
      <c r="T118" s="46">
        <v>8</v>
      </c>
      <c r="U118" s="46">
        <v>4</v>
      </c>
      <c r="V118" s="46">
        <v>0</v>
      </c>
      <c r="W118" s="46">
        <v>1</v>
      </c>
      <c r="X118" s="46">
        <v>0</v>
      </c>
      <c r="Y118" s="46">
        <v>0</v>
      </c>
      <c r="Z118" s="46">
        <v>1</v>
      </c>
      <c r="AA118" s="46">
        <v>0</v>
      </c>
      <c r="AB118" s="46">
        <v>0</v>
      </c>
      <c r="AC118" s="51" t="s">
        <v>148</v>
      </c>
      <c r="AD118" s="48" t="s">
        <v>17</v>
      </c>
      <c r="AE118" s="50">
        <v>6647.1</v>
      </c>
      <c r="AF118" s="50">
        <v>6295.3</v>
      </c>
      <c r="AG118" s="50">
        <v>6406.9</v>
      </c>
      <c r="AH118" s="50">
        <v>6535</v>
      </c>
      <c r="AI118" s="50">
        <v>6665.7</v>
      </c>
      <c r="AJ118" s="50">
        <v>6799</v>
      </c>
      <c r="AK118" s="54">
        <f>SUM(AE118:AJ118)</f>
        <v>39349</v>
      </c>
      <c r="AL118" s="50">
        <v>2019</v>
      </c>
      <c r="AM118" s="39"/>
    </row>
    <row r="119" spans="1:39" s="55" customFormat="1" ht="36">
      <c r="A119" s="39"/>
      <c r="B119" s="46"/>
      <c r="C119" s="46"/>
      <c r="D119" s="46"/>
      <c r="E119" s="47"/>
      <c r="F119" s="47"/>
      <c r="G119" s="47"/>
      <c r="H119" s="47"/>
      <c r="I119" s="47"/>
      <c r="J119" s="46"/>
      <c r="K119" s="46"/>
      <c r="L119" s="46"/>
      <c r="M119" s="46"/>
      <c r="N119" s="46"/>
      <c r="O119" s="46"/>
      <c r="P119" s="48"/>
      <c r="Q119" s="48"/>
      <c r="R119" s="46"/>
      <c r="S119" s="48">
        <v>0</v>
      </c>
      <c r="T119" s="48">
        <v>8</v>
      </c>
      <c r="U119" s="46">
        <v>4</v>
      </c>
      <c r="V119" s="46">
        <v>0</v>
      </c>
      <c r="W119" s="46">
        <v>1</v>
      </c>
      <c r="X119" s="46">
        <v>0</v>
      </c>
      <c r="Y119" s="46">
        <v>0</v>
      </c>
      <c r="Z119" s="46">
        <v>1</v>
      </c>
      <c r="AA119" s="46">
        <v>0</v>
      </c>
      <c r="AB119" s="46">
        <v>1</v>
      </c>
      <c r="AC119" s="51" t="s">
        <v>149</v>
      </c>
      <c r="AD119" s="48" t="s">
        <v>10</v>
      </c>
      <c r="AE119" s="50">
        <v>11000</v>
      </c>
      <c r="AF119" s="50">
        <v>11000</v>
      </c>
      <c r="AG119" s="50">
        <v>11000</v>
      </c>
      <c r="AH119" s="50">
        <v>11000</v>
      </c>
      <c r="AI119" s="50">
        <v>11000</v>
      </c>
      <c r="AJ119" s="50">
        <v>11000</v>
      </c>
      <c r="AK119" s="50">
        <f>SUM(AE119:AJ119)</f>
        <v>66000</v>
      </c>
      <c r="AL119" s="50">
        <v>2019</v>
      </c>
      <c r="AM119" s="39"/>
    </row>
    <row r="120" spans="1:39" s="55" customFormat="1" ht="24">
      <c r="A120" s="39"/>
      <c r="B120" s="46"/>
      <c r="C120" s="46"/>
      <c r="D120" s="46"/>
      <c r="E120" s="47"/>
      <c r="F120" s="47"/>
      <c r="G120" s="47"/>
      <c r="H120" s="47"/>
      <c r="I120" s="47"/>
      <c r="J120" s="46"/>
      <c r="K120" s="46"/>
      <c r="L120" s="46"/>
      <c r="M120" s="46"/>
      <c r="N120" s="46"/>
      <c r="O120" s="46"/>
      <c r="P120" s="48"/>
      <c r="Q120" s="48"/>
      <c r="R120" s="46"/>
      <c r="S120" s="48">
        <v>0</v>
      </c>
      <c r="T120" s="48">
        <v>8</v>
      </c>
      <c r="U120" s="46">
        <v>4</v>
      </c>
      <c r="V120" s="46">
        <v>0</v>
      </c>
      <c r="W120" s="46">
        <v>1</v>
      </c>
      <c r="X120" s="46">
        <v>0</v>
      </c>
      <c r="Y120" s="46">
        <v>0</v>
      </c>
      <c r="Z120" s="46">
        <v>1</v>
      </c>
      <c r="AA120" s="46">
        <v>0</v>
      </c>
      <c r="AB120" s="46">
        <v>2</v>
      </c>
      <c r="AC120" s="51" t="s">
        <v>150</v>
      </c>
      <c r="AD120" s="48" t="s">
        <v>10</v>
      </c>
      <c r="AE120" s="50">
        <v>900</v>
      </c>
      <c r="AF120" s="50">
        <v>900</v>
      </c>
      <c r="AG120" s="50">
        <v>900</v>
      </c>
      <c r="AH120" s="50">
        <v>900</v>
      </c>
      <c r="AI120" s="50">
        <v>900</v>
      </c>
      <c r="AJ120" s="50">
        <v>900</v>
      </c>
      <c r="AK120" s="50">
        <f>SUM(AE120:AJ120)</f>
        <v>5400</v>
      </c>
      <c r="AL120" s="50">
        <v>2019</v>
      </c>
      <c r="AM120" s="39"/>
    </row>
    <row r="121" spans="1:39" s="55" customFormat="1" ht="51.75" customHeight="1">
      <c r="A121" s="39"/>
      <c r="B121" s="46"/>
      <c r="C121" s="46"/>
      <c r="D121" s="46"/>
      <c r="E121" s="47"/>
      <c r="F121" s="47"/>
      <c r="G121" s="47"/>
      <c r="H121" s="47"/>
      <c r="I121" s="47"/>
      <c r="J121" s="46"/>
      <c r="K121" s="46"/>
      <c r="L121" s="46"/>
      <c r="M121" s="46"/>
      <c r="N121" s="46"/>
      <c r="O121" s="46"/>
      <c r="P121" s="48"/>
      <c r="Q121" s="48"/>
      <c r="R121" s="46"/>
      <c r="S121" s="48">
        <v>0</v>
      </c>
      <c r="T121" s="48">
        <v>8</v>
      </c>
      <c r="U121" s="46">
        <v>4</v>
      </c>
      <c r="V121" s="46">
        <v>0</v>
      </c>
      <c r="W121" s="46">
        <v>1</v>
      </c>
      <c r="X121" s="46">
        <v>0</v>
      </c>
      <c r="Y121" s="46">
        <v>0</v>
      </c>
      <c r="Z121" s="46">
        <v>3</v>
      </c>
      <c r="AA121" s="46">
        <v>0</v>
      </c>
      <c r="AB121" s="46">
        <v>0</v>
      </c>
      <c r="AC121" s="49" t="s">
        <v>151</v>
      </c>
      <c r="AD121" s="48" t="s">
        <v>11</v>
      </c>
      <c r="AE121" s="50">
        <v>1</v>
      </c>
      <c r="AF121" s="50">
        <v>1</v>
      </c>
      <c r="AG121" s="50">
        <v>1</v>
      </c>
      <c r="AH121" s="50">
        <v>1</v>
      </c>
      <c r="AI121" s="50">
        <v>1</v>
      </c>
      <c r="AJ121" s="50">
        <v>1</v>
      </c>
      <c r="AK121" s="50">
        <f>AJ121</f>
        <v>1</v>
      </c>
      <c r="AL121" s="50">
        <v>2019</v>
      </c>
      <c r="AM121" s="39"/>
    </row>
    <row r="122" spans="1:39" s="55" customFormat="1" ht="49.5" customHeight="1">
      <c r="A122" s="39"/>
      <c r="B122" s="46"/>
      <c r="C122" s="46"/>
      <c r="D122" s="46"/>
      <c r="E122" s="47"/>
      <c r="F122" s="47"/>
      <c r="G122" s="47"/>
      <c r="H122" s="47"/>
      <c r="I122" s="47"/>
      <c r="J122" s="46"/>
      <c r="K122" s="46"/>
      <c r="L122" s="46"/>
      <c r="M122" s="46"/>
      <c r="N122" s="46"/>
      <c r="O122" s="46"/>
      <c r="P122" s="48"/>
      <c r="Q122" s="48"/>
      <c r="R122" s="46"/>
      <c r="S122" s="48">
        <v>0</v>
      </c>
      <c r="T122" s="48">
        <v>8</v>
      </c>
      <c r="U122" s="46">
        <v>4</v>
      </c>
      <c r="V122" s="46">
        <v>0</v>
      </c>
      <c r="W122" s="46">
        <v>1</v>
      </c>
      <c r="X122" s="46">
        <v>0</v>
      </c>
      <c r="Y122" s="46">
        <v>0</v>
      </c>
      <c r="Z122" s="46">
        <v>3</v>
      </c>
      <c r="AA122" s="46">
        <v>0</v>
      </c>
      <c r="AB122" s="46">
        <v>1</v>
      </c>
      <c r="AC122" s="51" t="s">
        <v>152</v>
      </c>
      <c r="AD122" s="48" t="s">
        <v>10</v>
      </c>
      <c r="AE122" s="50">
        <v>10</v>
      </c>
      <c r="AF122" s="50">
        <v>10</v>
      </c>
      <c r="AG122" s="50">
        <v>10</v>
      </c>
      <c r="AH122" s="50">
        <v>10</v>
      </c>
      <c r="AI122" s="50">
        <v>10</v>
      </c>
      <c r="AJ122" s="50">
        <v>10</v>
      </c>
      <c r="AK122" s="50">
        <f>SUM(AE122:AJ122)</f>
        <v>60</v>
      </c>
      <c r="AL122" s="50">
        <v>2019</v>
      </c>
      <c r="AM122" s="39"/>
    </row>
    <row r="123" spans="1:39" s="55" customFormat="1" ht="36">
      <c r="A123" s="39"/>
      <c r="B123" s="46"/>
      <c r="C123" s="46"/>
      <c r="D123" s="46"/>
      <c r="E123" s="47"/>
      <c r="F123" s="47"/>
      <c r="G123" s="47"/>
      <c r="H123" s="47"/>
      <c r="I123" s="47"/>
      <c r="J123" s="46"/>
      <c r="K123" s="46"/>
      <c r="L123" s="46"/>
      <c r="M123" s="46"/>
      <c r="N123" s="46"/>
      <c r="O123" s="46"/>
      <c r="P123" s="48"/>
      <c r="Q123" s="48"/>
      <c r="R123" s="46"/>
      <c r="S123" s="48">
        <v>0</v>
      </c>
      <c r="T123" s="48">
        <v>8</v>
      </c>
      <c r="U123" s="46">
        <v>4</v>
      </c>
      <c r="V123" s="46">
        <v>0</v>
      </c>
      <c r="W123" s="46">
        <v>2</v>
      </c>
      <c r="X123" s="46">
        <v>0</v>
      </c>
      <c r="Y123" s="46">
        <v>0</v>
      </c>
      <c r="Z123" s="46">
        <v>0</v>
      </c>
      <c r="AA123" s="46">
        <v>0</v>
      </c>
      <c r="AB123" s="46">
        <v>0</v>
      </c>
      <c r="AC123" s="51" t="s">
        <v>153</v>
      </c>
      <c r="AD123" s="48" t="s">
        <v>0</v>
      </c>
      <c r="AE123" s="57">
        <v>0</v>
      </c>
      <c r="AF123" s="57">
        <v>0</v>
      </c>
      <c r="AG123" s="57">
        <v>0</v>
      </c>
      <c r="AH123" s="57">
        <v>0</v>
      </c>
      <c r="AI123" s="57">
        <v>0</v>
      </c>
      <c r="AJ123" s="57">
        <v>0</v>
      </c>
      <c r="AK123" s="57">
        <f>SUM(AE123:AJ123)</f>
        <v>0</v>
      </c>
      <c r="AL123" s="50">
        <v>2019</v>
      </c>
      <c r="AM123" s="39"/>
    </row>
    <row r="124" spans="1:39" s="55" customFormat="1" ht="24">
      <c r="A124" s="39"/>
      <c r="B124" s="46"/>
      <c r="C124" s="46"/>
      <c r="D124" s="46"/>
      <c r="E124" s="47"/>
      <c r="F124" s="47"/>
      <c r="G124" s="47"/>
      <c r="H124" s="47"/>
      <c r="I124" s="47"/>
      <c r="J124" s="46"/>
      <c r="K124" s="46"/>
      <c r="L124" s="46"/>
      <c r="M124" s="46"/>
      <c r="N124" s="46"/>
      <c r="O124" s="46"/>
      <c r="P124" s="48"/>
      <c r="Q124" s="48"/>
      <c r="R124" s="46"/>
      <c r="S124" s="48">
        <v>0</v>
      </c>
      <c r="T124" s="48">
        <v>8</v>
      </c>
      <c r="U124" s="46">
        <v>4</v>
      </c>
      <c r="V124" s="46">
        <v>0</v>
      </c>
      <c r="W124" s="46">
        <v>2</v>
      </c>
      <c r="X124" s="46">
        <v>0</v>
      </c>
      <c r="Y124" s="46">
        <v>0</v>
      </c>
      <c r="Z124" s="46">
        <v>0</v>
      </c>
      <c r="AA124" s="46">
        <v>0</v>
      </c>
      <c r="AB124" s="46">
        <v>1</v>
      </c>
      <c r="AC124" s="51" t="s">
        <v>154</v>
      </c>
      <c r="AD124" s="48" t="s">
        <v>11</v>
      </c>
      <c r="AE124" s="58">
        <v>1</v>
      </c>
      <c r="AF124" s="58">
        <v>1</v>
      </c>
      <c r="AG124" s="58">
        <v>1</v>
      </c>
      <c r="AH124" s="58">
        <v>1</v>
      </c>
      <c r="AI124" s="58">
        <v>1</v>
      </c>
      <c r="AJ124" s="58">
        <v>1</v>
      </c>
      <c r="AK124" s="50">
        <f>AJ124</f>
        <v>1</v>
      </c>
      <c r="AL124" s="50">
        <v>2019</v>
      </c>
      <c r="AM124" s="39"/>
    </row>
    <row r="125" spans="1:39" s="55" customFormat="1" ht="35.25" customHeight="1">
      <c r="A125" s="39"/>
      <c r="B125" s="46"/>
      <c r="C125" s="46"/>
      <c r="D125" s="46"/>
      <c r="E125" s="47"/>
      <c r="F125" s="47"/>
      <c r="G125" s="47"/>
      <c r="H125" s="47"/>
      <c r="I125" s="47"/>
      <c r="J125" s="46"/>
      <c r="K125" s="46"/>
      <c r="L125" s="46"/>
      <c r="M125" s="46"/>
      <c r="N125" s="46"/>
      <c r="O125" s="46"/>
      <c r="P125" s="48"/>
      <c r="Q125" s="48"/>
      <c r="R125" s="46"/>
      <c r="S125" s="48">
        <v>0</v>
      </c>
      <c r="T125" s="48">
        <v>8</v>
      </c>
      <c r="U125" s="46">
        <v>4</v>
      </c>
      <c r="V125" s="46">
        <v>0</v>
      </c>
      <c r="W125" s="46">
        <v>2</v>
      </c>
      <c r="X125" s="46">
        <v>0</v>
      </c>
      <c r="Y125" s="46">
        <v>0</v>
      </c>
      <c r="Z125" s="46">
        <v>1</v>
      </c>
      <c r="AA125" s="46">
        <v>0</v>
      </c>
      <c r="AB125" s="46">
        <v>0</v>
      </c>
      <c r="AC125" s="51" t="s">
        <v>155</v>
      </c>
      <c r="AD125" s="48" t="s">
        <v>11</v>
      </c>
      <c r="AE125" s="58">
        <v>1</v>
      </c>
      <c r="AF125" s="58">
        <v>1</v>
      </c>
      <c r="AG125" s="58">
        <v>1</v>
      </c>
      <c r="AH125" s="58">
        <v>1</v>
      </c>
      <c r="AI125" s="58">
        <v>1</v>
      </c>
      <c r="AJ125" s="58">
        <v>1</v>
      </c>
      <c r="AK125" s="50">
        <f>AJ125</f>
        <v>1</v>
      </c>
      <c r="AL125" s="50">
        <v>2019</v>
      </c>
      <c r="AM125" s="39"/>
    </row>
    <row r="126" spans="1:39" s="55" customFormat="1" ht="36" customHeight="1">
      <c r="A126" s="39"/>
      <c r="B126" s="46"/>
      <c r="C126" s="46"/>
      <c r="D126" s="46"/>
      <c r="E126" s="47"/>
      <c r="F126" s="47"/>
      <c r="G126" s="47"/>
      <c r="H126" s="47"/>
      <c r="I126" s="47"/>
      <c r="J126" s="46"/>
      <c r="K126" s="46"/>
      <c r="L126" s="46"/>
      <c r="M126" s="46"/>
      <c r="N126" s="46"/>
      <c r="O126" s="46"/>
      <c r="P126" s="48"/>
      <c r="Q126" s="48"/>
      <c r="R126" s="46"/>
      <c r="S126" s="48">
        <v>0</v>
      </c>
      <c r="T126" s="48">
        <v>8</v>
      </c>
      <c r="U126" s="46">
        <v>4</v>
      </c>
      <c r="V126" s="46">
        <v>0</v>
      </c>
      <c r="W126" s="46">
        <v>2</v>
      </c>
      <c r="X126" s="46">
        <v>0</v>
      </c>
      <c r="Y126" s="46">
        <v>0</v>
      </c>
      <c r="Z126" s="46">
        <v>1</v>
      </c>
      <c r="AA126" s="46">
        <v>0</v>
      </c>
      <c r="AB126" s="46">
        <v>1</v>
      </c>
      <c r="AC126" s="51" t="s">
        <v>156</v>
      </c>
      <c r="AD126" s="48" t="s">
        <v>10</v>
      </c>
      <c r="AE126" s="58">
        <v>4</v>
      </c>
      <c r="AF126" s="58">
        <v>4</v>
      </c>
      <c r="AG126" s="84">
        <v>6</v>
      </c>
      <c r="AH126" s="58">
        <v>4</v>
      </c>
      <c r="AI126" s="58">
        <v>4</v>
      </c>
      <c r="AJ126" s="58">
        <v>4</v>
      </c>
      <c r="AK126" s="50">
        <f>SUM(AE126:AJ126)</f>
        <v>26</v>
      </c>
      <c r="AL126" s="50">
        <v>2019</v>
      </c>
      <c r="AM126" s="39"/>
    </row>
    <row r="127" spans="1:39" s="55" customFormat="1" ht="36.75" customHeight="1">
      <c r="A127" s="39"/>
      <c r="B127" s="52"/>
      <c r="C127" s="52"/>
      <c r="D127" s="52"/>
      <c r="E127" s="53"/>
      <c r="F127" s="53"/>
      <c r="G127" s="53"/>
      <c r="H127" s="53"/>
      <c r="I127" s="53"/>
      <c r="J127" s="52"/>
      <c r="K127" s="52"/>
      <c r="L127" s="52"/>
      <c r="M127" s="52"/>
      <c r="N127" s="52"/>
      <c r="O127" s="52"/>
      <c r="P127" s="40"/>
      <c r="Q127" s="40"/>
      <c r="R127" s="52"/>
      <c r="S127" s="40">
        <v>0</v>
      </c>
      <c r="T127" s="40">
        <v>8</v>
      </c>
      <c r="U127" s="52">
        <v>5</v>
      </c>
      <c r="V127" s="52">
        <v>0</v>
      </c>
      <c r="W127" s="52">
        <v>0</v>
      </c>
      <c r="X127" s="52">
        <v>0</v>
      </c>
      <c r="Y127" s="52">
        <v>0</v>
      </c>
      <c r="Z127" s="52">
        <v>0</v>
      </c>
      <c r="AA127" s="52">
        <v>0</v>
      </c>
      <c r="AB127" s="52">
        <v>0</v>
      </c>
      <c r="AC127" s="49" t="s">
        <v>16</v>
      </c>
      <c r="AD127" s="48" t="s">
        <v>0</v>
      </c>
      <c r="AE127" s="54">
        <f t="shared" ref="AE127:AJ127" si="11">AE128+AE148</f>
        <v>2983.1</v>
      </c>
      <c r="AF127" s="54">
        <f t="shared" si="11"/>
        <v>2565.8000000000002</v>
      </c>
      <c r="AG127" s="54">
        <f t="shared" si="11"/>
        <v>2931.7</v>
      </c>
      <c r="AH127" s="54">
        <f t="shared" si="11"/>
        <v>2537.5</v>
      </c>
      <c r="AI127" s="54">
        <f t="shared" si="11"/>
        <v>2588.3000000000002</v>
      </c>
      <c r="AJ127" s="54">
        <f t="shared" si="11"/>
        <v>2640</v>
      </c>
      <c r="AK127" s="54">
        <f>SUM(AE127:AJ127)</f>
        <v>16246.399999999998</v>
      </c>
      <c r="AL127" s="50">
        <v>2019</v>
      </c>
      <c r="AM127" s="39"/>
    </row>
    <row r="128" spans="1:39" s="55" customFormat="1" ht="36">
      <c r="A128" s="39"/>
      <c r="B128" s="46"/>
      <c r="C128" s="46"/>
      <c r="D128" s="46"/>
      <c r="E128" s="47"/>
      <c r="F128" s="47"/>
      <c r="G128" s="47"/>
      <c r="H128" s="47"/>
      <c r="I128" s="47"/>
      <c r="J128" s="46"/>
      <c r="K128" s="46"/>
      <c r="L128" s="46"/>
      <c r="M128" s="46"/>
      <c r="N128" s="46"/>
      <c r="O128" s="46"/>
      <c r="P128" s="48"/>
      <c r="Q128" s="48"/>
      <c r="R128" s="46"/>
      <c r="S128" s="48">
        <v>0</v>
      </c>
      <c r="T128" s="48">
        <v>8</v>
      </c>
      <c r="U128" s="46">
        <v>5</v>
      </c>
      <c r="V128" s="46">
        <v>0</v>
      </c>
      <c r="W128" s="46">
        <v>1</v>
      </c>
      <c r="X128" s="46">
        <v>0</v>
      </c>
      <c r="Y128" s="46">
        <v>0</v>
      </c>
      <c r="Z128" s="46">
        <v>0</v>
      </c>
      <c r="AA128" s="46">
        <v>0</v>
      </c>
      <c r="AB128" s="46">
        <v>0</v>
      </c>
      <c r="AC128" s="51" t="s">
        <v>157</v>
      </c>
      <c r="AD128" s="48" t="s">
        <v>0</v>
      </c>
      <c r="AE128" s="54">
        <f>AE130+AE132+AE134+AE141+AE144+AE146</f>
        <v>2631.6</v>
      </c>
      <c r="AF128" s="54">
        <f>AF130+AF132+AF134+AF141+AF144+AF146</f>
        <v>2184.6</v>
      </c>
      <c r="AG128" s="54">
        <f>AG130+AG132+AG134+AG141+AG144+AG146</f>
        <v>2505.6</v>
      </c>
      <c r="AH128" s="54">
        <f>AH130+AH132+AH134+AH141+AH144+AH147</f>
        <v>2068.6</v>
      </c>
      <c r="AI128" s="54">
        <f>AI130+AI132+AI134+AI141+AI144+AI146</f>
        <v>2110</v>
      </c>
      <c r="AJ128" s="54">
        <f>AJ130+AJ132+AJ134+AJ141+AJ144+AJ146</f>
        <v>2152.1999999999998</v>
      </c>
      <c r="AK128" s="54">
        <f>SUM(AE128:AJ128)</f>
        <v>13652.599999999999</v>
      </c>
      <c r="AL128" s="50">
        <v>2019</v>
      </c>
      <c r="AM128" s="39"/>
    </row>
    <row r="129" spans="1:39" s="55" customFormat="1" ht="45" customHeight="1">
      <c r="A129" s="39"/>
      <c r="B129" s="46"/>
      <c r="C129" s="46"/>
      <c r="D129" s="46"/>
      <c r="E129" s="47"/>
      <c r="F129" s="47"/>
      <c r="G129" s="47"/>
      <c r="H129" s="47"/>
      <c r="I129" s="47"/>
      <c r="J129" s="46"/>
      <c r="K129" s="46"/>
      <c r="L129" s="46"/>
      <c r="M129" s="46"/>
      <c r="N129" s="46"/>
      <c r="O129" s="46"/>
      <c r="P129" s="48"/>
      <c r="Q129" s="48"/>
      <c r="R129" s="46"/>
      <c r="S129" s="48">
        <v>0</v>
      </c>
      <c r="T129" s="48">
        <v>8</v>
      </c>
      <c r="U129" s="46">
        <v>5</v>
      </c>
      <c r="V129" s="46">
        <v>0</v>
      </c>
      <c r="W129" s="46">
        <v>1</v>
      </c>
      <c r="X129" s="46">
        <v>0</v>
      </c>
      <c r="Y129" s="46">
        <v>0</v>
      </c>
      <c r="Z129" s="46">
        <v>0</v>
      </c>
      <c r="AA129" s="46">
        <v>0</v>
      </c>
      <c r="AB129" s="46">
        <v>1</v>
      </c>
      <c r="AC129" s="51" t="s">
        <v>158</v>
      </c>
      <c r="AD129" s="48" t="s">
        <v>5</v>
      </c>
      <c r="AE129" s="50">
        <v>55</v>
      </c>
      <c r="AF129" s="50">
        <v>55</v>
      </c>
      <c r="AG129" s="50">
        <v>55</v>
      </c>
      <c r="AH129" s="50">
        <v>55</v>
      </c>
      <c r="AI129" s="50">
        <v>55</v>
      </c>
      <c r="AJ129" s="50">
        <v>55</v>
      </c>
      <c r="AK129" s="50">
        <f>AJ129</f>
        <v>55</v>
      </c>
      <c r="AL129" s="50">
        <v>2019</v>
      </c>
      <c r="AM129" s="39"/>
    </row>
    <row r="130" spans="1:39" s="55" customFormat="1" ht="60">
      <c r="A130" s="39"/>
      <c r="B130" s="46">
        <v>0</v>
      </c>
      <c r="C130" s="46">
        <v>0</v>
      </c>
      <c r="D130" s="46">
        <v>1</v>
      </c>
      <c r="E130" s="47">
        <v>1</v>
      </c>
      <c r="F130" s="47">
        <v>2</v>
      </c>
      <c r="G130" s="47">
        <v>0</v>
      </c>
      <c r="H130" s="47">
        <v>4</v>
      </c>
      <c r="I130" s="47">
        <v>0</v>
      </c>
      <c r="J130" s="46">
        <v>8</v>
      </c>
      <c r="K130" s="46">
        <v>5</v>
      </c>
      <c r="L130" s="46">
        <v>0</v>
      </c>
      <c r="M130" s="46">
        <v>1</v>
      </c>
      <c r="N130" s="46">
        <v>2</v>
      </c>
      <c r="O130" s="46">
        <v>0</v>
      </c>
      <c r="P130" s="48">
        <v>0</v>
      </c>
      <c r="Q130" s="48">
        <v>4</v>
      </c>
      <c r="R130" s="46" t="s">
        <v>13</v>
      </c>
      <c r="S130" s="48">
        <v>0</v>
      </c>
      <c r="T130" s="48">
        <v>8</v>
      </c>
      <c r="U130" s="46">
        <v>5</v>
      </c>
      <c r="V130" s="46">
        <v>0</v>
      </c>
      <c r="W130" s="46">
        <v>1</v>
      </c>
      <c r="X130" s="46">
        <v>0</v>
      </c>
      <c r="Y130" s="46">
        <v>0</v>
      </c>
      <c r="Z130" s="46">
        <v>1</v>
      </c>
      <c r="AA130" s="46">
        <v>0</v>
      </c>
      <c r="AB130" s="46">
        <v>0</v>
      </c>
      <c r="AC130" s="51" t="s">
        <v>159</v>
      </c>
      <c r="AD130" s="48" t="s">
        <v>0</v>
      </c>
      <c r="AE130" s="54">
        <v>400</v>
      </c>
      <c r="AF130" s="54">
        <f>268+132</f>
        <v>400</v>
      </c>
      <c r="AG130" s="54">
        <f>400+80</f>
        <v>480</v>
      </c>
      <c r="AH130" s="54">
        <v>489.6</v>
      </c>
      <c r="AI130" s="54">
        <v>499.4</v>
      </c>
      <c r="AJ130" s="54">
        <v>509.4</v>
      </c>
      <c r="AK130" s="54">
        <f>SUM(AE130:AJ130)</f>
        <v>2778.4</v>
      </c>
      <c r="AL130" s="50">
        <v>2019</v>
      </c>
      <c r="AM130" s="39"/>
    </row>
    <row r="131" spans="1:39" s="55" customFormat="1" ht="36">
      <c r="A131" s="39"/>
      <c r="B131" s="46"/>
      <c r="C131" s="46"/>
      <c r="D131" s="46"/>
      <c r="E131" s="47"/>
      <c r="F131" s="47"/>
      <c r="G131" s="47"/>
      <c r="H131" s="47"/>
      <c r="I131" s="47"/>
      <c r="J131" s="46"/>
      <c r="K131" s="46"/>
      <c r="L131" s="46"/>
      <c r="M131" s="46"/>
      <c r="N131" s="46"/>
      <c r="O131" s="46"/>
      <c r="P131" s="48"/>
      <c r="Q131" s="48"/>
      <c r="R131" s="46"/>
      <c r="S131" s="48">
        <v>0</v>
      </c>
      <c r="T131" s="48">
        <v>8</v>
      </c>
      <c r="U131" s="46">
        <v>5</v>
      </c>
      <c r="V131" s="46">
        <v>0</v>
      </c>
      <c r="W131" s="46">
        <v>1</v>
      </c>
      <c r="X131" s="46">
        <v>0</v>
      </c>
      <c r="Y131" s="46">
        <v>0</v>
      </c>
      <c r="Z131" s="46">
        <v>1</v>
      </c>
      <c r="AA131" s="46">
        <v>0</v>
      </c>
      <c r="AB131" s="46">
        <v>1</v>
      </c>
      <c r="AC131" s="51" t="s">
        <v>160</v>
      </c>
      <c r="AD131" s="48" t="s">
        <v>14</v>
      </c>
      <c r="AE131" s="51">
        <v>100</v>
      </c>
      <c r="AF131" s="51">
        <v>100</v>
      </c>
      <c r="AG131" s="51">
        <v>85</v>
      </c>
      <c r="AH131" s="51">
        <v>50</v>
      </c>
      <c r="AI131" s="51">
        <v>50</v>
      </c>
      <c r="AJ131" s="51">
        <v>50</v>
      </c>
      <c r="AK131" s="56">
        <f>SUM(AE131:AJ131)</f>
        <v>435</v>
      </c>
      <c r="AL131" s="50">
        <v>2019</v>
      </c>
      <c r="AM131" s="39"/>
    </row>
    <row r="132" spans="1:39" s="55" customFormat="1" ht="48">
      <c r="A132" s="39"/>
      <c r="B132" s="46">
        <v>0</v>
      </c>
      <c r="C132" s="46">
        <v>0</v>
      </c>
      <c r="D132" s="46">
        <v>1</v>
      </c>
      <c r="E132" s="47">
        <v>1</v>
      </c>
      <c r="F132" s="47">
        <v>2</v>
      </c>
      <c r="G132" s="47">
        <v>0</v>
      </c>
      <c r="H132" s="47">
        <v>4</v>
      </c>
      <c r="I132" s="47">
        <v>0</v>
      </c>
      <c r="J132" s="46">
        <v>8</v>
      </c>
      <c r="K132" s="46">
        <v>5</v>
      </c>
      <c r="L132" s="46">
        <v>0</v>
      </c>
      <c r="M132" s="46">
        <v>1</v>
      </c>
      <c r="N132" s="46" t="s">
        <v>15</v>
      </c>
      <c r="O132" s="46">
        <v>0</v>
      </c>
      <c r="P132" s="48">
        <v>3</v>
      </c>
      <c r="Q132" s="48">
        <v>2</v>
      </c>
      <c r="R132" s="46" t="s">
        <v>13</v>
      </c>
      <c r="S132" s="48">
        <v>0</v>
      </c>
      <c r="T132" s="48">
        <v>8</v>
      </c>
      <c r="U132" s="46">
        <v>5</v>
      </c>
      <c r="V132" s="46">
        <v>0</v>
      </c>
      <c r="W132" s="46">
        <v>1</v>
      </c>
      <c r="X132" s="46">
        <v>0</v>
      </c>
      <c r="Y132" s="46">
        <v>0</v>
      </c>
      <c r="Z132" s="46">
        <v>2</v>
      </c>
      <c r="AA132" s="46">
        <v>0</v>
      </c>
      <c r="AB132" s="46">
        <v>0</v>
      </c>
      <c r="AC132" s="49" t="s">
        <v>161</v>
      </c>
      <c r="AD132" s="48" t="s">
        <v>0</v>
      </c>
      <c r="AE132" s="67">
        <v>520</v>
      </c>
      <c r="AF132" s="67">
        <f>348+172</f>
        <v>520</v>
      </c>
      <c r="AG132" s="67">
        <f>520+104</f>
        <v>624</v>
      </c>
      <c r="AH132" s="67">
        <v>636.5</v>
      </c>
      <c r="AI132" s="67">
        <v>649.20000000000005</v>
      </c>
      <c r="AJ132" s="67">
        <v>662.2</v>
      </c>
      <c r="AK132" s="54">
        <f>SUM(AE132:AJ132)</f>
        <v>3611.8999999999996</v>
      </c>
      <c r="AL132" s="50">
        <v>2019</v>
      </c>
      <c r="AM132" s="39"/>
    </row>
    <row r="133" spans="1:39" s="55" customFormat="1" ht="24">
      <c r="A133" s="39"/>
      <c r="B133" s="46"/>
      <c r="C133" s="46"/>
      <c r="D133" s="46"/>
      <c r="E133" s="47"/>
      <c r="F133" s="47"/>
      <c r="G133" s="47"/>
      <c r="H133" s="47"/>
      <c r="I133" s="47"/>
      <c r="J133" s="46"/>
      <c r="K133" s="46"/>
      <c r="L133" s="46"/>
      <c r="M133" s="46"/>
      <c r="N133" s="46"/>
      <c r="O133" s="46"/>
      <c r="P133" s="48"/>
      <c r="Q133" s="48"/>
      <c r="R133" s="46"/>
      <c r="S133" s="48">
        <v>0</v>
      </c>
      <c r="T133" s="48">
        <v>8</v>
      </c>
      <c r="U133" s="46">
        <v>5</v>
      </c>
      <c r="V133" s="46">
        <v>0</v>
      </c>
      <c r="W133" s="46">
        <v>1</v>
      </c>
      <c r="X133" s="46">
        <v>0</v>
      </c>
      <c r="Y133" s="46">
        <v>0</v>
      </c>
      <c r="Z133" s="46">
        <v>2</v>
      </c>
      <c r="AA133" s="46">
        <v>0</v>
      </c>
      <c r="AB133" s="46">
        <v>1</v>
      </c>
      <c r="AC133" s="51" t="s">
        <v>162</v>
      </c>
      <c r="AD133" s="48" t="s">
        <v>14</v>
      </c>
      <c r="AE133" s="50">
        <v>1</v>
      </c>
      <c r="AF133" s="50">
        <v>1</v>
      </c>
      <c r="AG133" s="50">
        <v>1</v>
      </c>
      <c r="AH133" s="50">
        <v>1</v>
      </c>
      <c r="AI133" s="50">
        <v>1</v>
      </c>
      <c r="AJ133" s="50">
        <v>1</v>
      </c>
      <c r="AK133" s="50">
        <f>AJ133</f>
        <v>1</v>
      </c>
      <c r="AL133" s="50">
        <v>2019</v>
      </c>
      <c r="AM133" s="39"/>
    </row>
    <row r="134" spans="1:39" s="55" customFormat="1" ht="72">
      <c r="A134" s="39"/>
      <c r="B134" s="46">
        <v>0</v>
      </c>
      <c r="C134" s="46">
        <v>0</v>
      </c>
      <c r="D134" s="46">
        <v>1</v>
      </c>
      <c r="E134" s="47">
        <v>1</v>
      </c>
      <c r="F134" s="47">
        <v>2</v>
      </c>
      <c r="G134" s="47">
        <v>0</v>
      </c>
      <c r="H134" s="47">
        <v>4</v>
      </c>
      <c r="I134" s="47">
        <v>0</v>
      </c>
      <c r="J134" s="46">
        <v>8</v>
      </c>
      <c r="K134" s="46">
        <v>5</v>
      </c>
      <c r="L134" s="46">
        <v>0</v>
      </c>
      <c r="M134" s="46">
        <v>1</v>
      </c>
      <c r="N134" s="46">
        <v>2</v>
      </c>
      <c r="O134" s="46">
        <v>0</v>
      </c>
      <c r="P134" s="48">
        <v>0</v>
      </c>
      <c r="Q134" s="48">
        <v>3</v>
      </c>
      <c r="R134" s="46" t="s">
        <v>13</v>
      </c>
      <c r="S134" s="48">
        <v>0</v>
      </c>
      <c r="T134" s="48">
        <v>8</v>
      </c>
      <c r="U134" s="46">
        <v>5</v>
      </c>
      <c r="V134" s="46">
        <v>0</v>
      </c>
      <c r="W134" s="46">
        <v>1</v>
      </c>
      <c r="X134" s="46">
        <v>0</v>
      </c>
      <c r="Y134" s="46">
        <v>0</v>
      </c>
      <c r="Z134" s="46">
        <v>3</v>
      </c>
      <c r="AA134" s="46">
        <v>0</v>
      </c>
      <c r="AB134" s="46">
        <v>0</v>
      </c>
      <c r="AC134" s="49" t="s">
        <v>163</v>
      </c>
      <c r="AD134" s="48" t="s">
        <v>0</v>
      </c>
      <c r="AE134" s="67">
        <v>770</v>
      </c>
      <c r="AF134" s="67">
        <f>516+254</f>
        <v>770</v>
      </c>
      <c r="AG134" s="67">
        <f>770+154</f>
        <v>924</v>
      </c>
      <c r="AH134" s="67">
        <v>942.5</v>
      </c>
      <c r="AI134" s="67">
        <v>961.4</v>
      </c>
      <c r="AJ134" s="67">
        <v>980.6</v>
      </c>
      <c r="AK134" s="54">
        <f>SUM(AE134:AJ134)</f>
        <v>5348.5</v>
      </c>
      <c r="AL134" s="50">
        <v>2019</v>
      </c>
      <c r="AM134" s="39"/>
    </row>
    <row r="135" spans="1:39" s="55" customFormat="1" ht="24">
      <c r="A135" s="39"/>
      <c r="B135" s="46"/>
      <c r="C135" s="46"/>
      <c r="D135" s="46"/>
      <c r="E135" s="47"/>
      <c r="F135" s="47"/>
      <c r="G135" s="47"/>
      <c r="H135" s="47"/>
      <c r="I135" s="47"/>
      <c r="J135" s="46"/>
      <c r="K135" s="46"/>
      <c r="L135" s="46"/>
      <c r="M135" s="46"/>
      <c r="N135" s="46"/>
      <c r="O135" s="46"/>
      <c r="P135" s="48"/>
      <c r="Q135" s="48"/>
      <c r="R135" s="46"/>
      <c r="S135" s="48">
        <v>0</v>
      </c>
      <c r="T135" s="48">
        <v>8</v>
      </c>
      <c r="U135" s="46">
        <v>5</v>
      </c>
      <c r="V135" s="46">
        <v>0</v>
      </c>
      <c r="W135" s="46">
        <v>1</v>
      </c>
      <c r="X135" s="46">
        <v>0</v>
      </c>
      <c r="Y135" s="46">
        <v>0</v>
      </c>
      <c r="Z135" s="46">
        <v>3</v>
      </c>
      <c r="AA135" s="46">
        <v>0</v>
      </c>
      <c r="AB135" s="46">
        <v>1</v>
      </c>
      <c r="AC135" s="51" t="s">
        <v>164</v>
      </c>
      <c r="AD135" s="48" t="s">
        <v>14</v>
      </c>
      <c r="AE135" s="50">
        <v>1</v>
      </c>
      <c r="AF135" s="50">
        <v>1</v>
      </c>
      <c r="AG135" s="50">
        <v>1</v>
      </c>
      <c r="AH135" s="50">
        <v>1</v>
      </c>
      <c r="AI135" s="50">
        <v>1</v>
      </c>
      <c r="AJ135" s="50">
        <v>1</v>
      </c>
      <c r="AK135" s="50">
        <f>AJ135</f>
        <v>1</v>
      </c>
      <c r="AL135" s="50">
        <v>2019</v>
      </c>
      <c r="AM135" s="39"/>
    </row>
    <row r="136" spans="1:39" s="55" customFormat="1" ht="24">
      <c r="A136" s="39"/>
      <c r="B136" s="46"/>
      <c r="C136" s="46"/>
      <c r="D136" s="46"/>
      <c r="E136" s="47"/>
      <c r="F136" s="47"/>
      <c r="G136" s="47"/>
      <c r="H136" s="47"/>
      <c r="I136" s="47"/>
      <c r="J136" s="46"/>
      <c r="K136" s="46"/>
      <c r="L136" s="46"/>
      <c r="M136" s="46"/>
      <c r="N136" s="46"/>
      <c r="O136" s="46"/>
      <c r="P136" s="48"/>
      <c r="Q136" s="48"/>
      <c r="R136" s="46"/>
      <c r="S136" s="48">
        <v>0</v>
      </c>
      <c r="T136" s="48">
        <v>8</v>
      </c>
      <c r="U136" s="46">
        <v>5</v>
      </c>
      <c r="V136" s="46">
        <v>0</v>
      </c>
      <c r="W136" s="46">
        <v>1</v>
      </c>
      <c r="X136" s="46">
        <v>0</v>
      </c>
      <c r="Y136" s="46">
        <v>0</v>
      </c>
      <c r="Z136" s="46">
        <v>4</v>
      </c>
      <c r="AA136" s="46">
        <v>0</v>
      </c>
      <c r="AB136" s="46">
        <v>0</v>
      </c>
      <c r="AC136" s="49" t="s">
        <v>165</v>
      </c>
      <c r="AD136" s="48" t="s">
        <v>11</v>
      </c>
      <c r="AE136" s="68">
        <v>1</v>
      </c>
      <c r="AF136" s="68">
        <v>1</v>
      </c>
      <c r="AG136" s="68">
        <v>1</v>
      </c>
      <c r="AH136" s="68">
        <v>1</v>
      </c>
      <c r="AI136" s="68">
        <v>1</v>
      </c>
      <c r="AJ136" s="68">
        <v>1</v>
      </c>
      <c r="AK136" s="56">
        <f>AJ136</f>
        <v>1</v>
      </c>
      <c r="AL136" s="50">
        <v>2019</v>
      </c>
      <c r="AM136" s="39"/>
    </row>
    <row r="137" spans="1:39" s="55" customFormat="1">
      <c r="A137" s="39"/>
      <c r="B137" s="46"/>
      <c r="C137" s="46"/>
      <c r="D137" s="46"/>
      <c r="E137" s="47"/>
      <c r="F137" s="47"/>
      <c r="G137" s="47"/>
      <c r="H137" s="47"/>
      <c r="I137" s="47"/>
      <c r="J137" s="46"/>
      <c r="K137" s="46"/>
      <c r="L137" s="46"/>
      <c r="M137" s="46"/>
      <c r="N137" s="46"/>
      <c r="O137" s="46"/>
      <c r="P137" s="48"/>
      <c r="Q137" s="48"/>
      <c r="R137" s="46"/>
      <c r="S137" s="48">
        <v>0</v>
      </c>
      <c r="T137" s="48">
        <v>8</v>
      </c>
      <c r="U137" s="46">
        <v>5</v>
      </c>
      <c r="V137" s="46">
        <v>0</v>
      </c>
      <c r="W137" s="46">
        <v>1</v>
      </c>
      <c r="X137" s="46">
        <v>0</v>
      </c>
      <c r="Y137" s="46">
        <v>0</v>
      </c>
      <c r="Z137" s="46">
        <v>4</v>
      </c>
      <c r="AA137" s="46">
        <v>0</v>
      </c>
      <c r="AB137" s="46">
        <v>1</v>
      </c>
      <c r="AC137" s="51" t="s">
        <v>166</v>
      </c>
      <c r="AD137" s="48" t="s">
        <v>4</v>
      </c>
      <c r="AE137" s="50">
        <v>295</v>
      </c>
      <c r="AF137" s="50">
        <v>295</v>
      </c>
      <c r="AG137" s="120">
        <v>295</v>
      </c>
      <c r="AH137" s="120">
        <v>300</v>
      </c>
      <c r="AI137" s="120">
        <v>300</v>
      </c>
      <c r="AJ137" s="120">
        <v>310</v>
      </c>
      <c r="AK137" s="121">
        <v>310</v>
      </c>
      <c r="AL137" s="50">
        <v>2019</v>
      </c>
      <c r="AM137" s="39"/>
    </row>
    <row r="138" spans="1:39" s="55" customFormat="1" ht="24">
      <c r="A138" s="39"/>
      <c r="B138" s="46"/>
      <c r="C138" s="46"/>
      <c r="D138" s="46"/>
      <c r="E138" s="47"/>
      <c r="F138" s="47"/>
      <c r="G138" s="47"/>
      <c r="H138" s="47"/>
      <c r="I138" s="47"/>
      <c r="J138" s="46"/>
      <c r="K138" s="46"/>
      <c r="L138" s="46"/>
      <c r="M138" s="46"/>
      <c r="N138" s="46"/>
      <c r="O138" s="46"/>
      <c r="P138" s="48"/>
      <c r="Q138" s="48"/>
      <c r="R138" s="46"/>
      <c r="S138" s="48">
        <v>0</v>
      </c>
      <c r="T138" s="48">
        <v>8</v>
      </c>
      <c r="U138" s="46">
        <v>5</v>
      </c>
      <c r="V138" s="46">
        <v>0</v>
      </c>
      <c r="W138" s="46">
        <v>1</v>
      </c>
      <c r="X138" s="46">
        <v>0</v>
      </c>
      <c r="Y138" s="46">
        <v>0</v>
      </c>
      <c r="Z138" s="46">
        <v>4</v>
      </c>
      <c r="AA138" s="46">
        <v>0</v>
      </c>
      <c r="AB138" s="46">
        <v>2</v>
      </c>
      <c r="AC138" s="51" t="s">
        <v>167</v>
      </c>
      <c r="AD138" s="48" t="s">
        <v>10</v>
      </c>
      <c r="AE138" s="50">
        <v>2</v>
      </c>
      <c r="AF138" s="50">
        <v>3</v>
      </c>
      <c r="AG138" s="50">
        <v>4</v>
      </c>
      <c r="AH138" s="50">
        <v>6</v>
      </c>
      <c r="AI138" s="50">
        <v>6</v>
      </c>
      <c r="AJ138" s="50">
        <v>7</v>
      </c>
      <c r="AK138" s="56">
        <f>AJ138</f>
        <v>7</v>
      </c>
      <c r="AL138" s="50">
        <v>2019</v>
      </c>
      <c r="AM138" s="39"/>
    </row>
    <row r="139" spans="1:39" s="55" customFormat="1" ht="36">
      <c r="A139" s="39"/>
      <c r="B139" s="46"/>
      <c r="C139" s="46"/>
      <c r="D139" s="46"/>
      <c r="E139" s="47"/>
      <c r="F139" s="47"/>
      <c r="G139" s="47"/>
      <c r="H139" s="47"/>
      <c r="I139" s="47"/>
      <c r="J139" s="46"/>
      <c r="K139" s="46"/>
      <c r="L139" s="46"/>
      <c r="M139" s="46"/>
      <c r="N139" s="46"/>
      <c r="O139" s="46"/>
      <c r="P139" s="48"/>
      <c r="Q139" s="48"/>
      <c r="R139" s="46"/>
      <c r="S139" s="48">
        <v>0</v>
      </c>
      <c r="T139" s="48">
        <v>8</v>
      </c>
      <c r="U139" s="46">
        <v>5</v>
      </c>
      <c r="V139" s="46">
        <v>0</v>
      </c>
      <c r="W139" s="46">
        <v>1</v>
      </c>
      <c r="X139" s="46">
        <v>0</v>
      </c>
      <c r="Y139" s="46">
        <v>0</v>
      </c>
      <c r="Z139" s="46">
        <v>5</v>
      </c>
      <c r="AA139" s="46">
        <v>0</v>
      </c>
      <c r="AB139" s="46">
        <v>0</v>
      </c>
      <c r="AC139" s="49" t="s">
        <v>168</v>
      </c>
      <c r="AD139" s="48" t="s">
        <v>11</v>
      </c>
      <c r="AE139" s="68">
        <v>1</v>
      </c>
      <c r="AF139" s="68">
        <v>1</v>
      </c>
      <c r="AG139" s="68">
        <v>1</v>
      </c>
      <c r="AH139" s="68">
        <v>1</v>
      </c>
      <c r="AI139" s="68">
        <v>1</v>
      </c>
      <c r="AJ139" s="68">
        <v>1</v>
      </c>
      <c r="AK139" s="56">
        <f>AJ139</f>
        <v>1</v>
      </c>
      <c r="AL139" s="50">
        <v>2019</v>
      </c>
      <c r="AM139" s="39"/>
    </row>
    <row r="140" spans="1:39" s="55" customFormat="1" ht="24">
      <c r="A140" s="39"/>
      <c r="B140" s="46"/>
      <c r="C140" s="46"/>
      <c r="D140" s="46"/>
      <c r="E140" s="47"/>
      <c r="F140" s="47"/>
      <c r="G140" s="47"/>
      <c r="H140" s="47"/>
      <c r="I140" s="47"/>
      <c r="J140" s="46"/>
      <c r="K140" s="46"/>
      <c r="L140" s="46"/>
      <c r="M140" s="46"/>
      <c r="N140" s="46"/>
      <c r="O140" s="46"/>
      <c r="P140" s="48"/>
      <c r="Q140" s="48"/>
      <c r="R140" s="46"/>
      <c r="S140" s="48">
        <v>0</v>
      </c>
      <c r="T140" s="48">
        <v>8</v>
      </c>
      <c r="U140" s="46">
        <v>5</v>
      </c>
      <c r="V140" s="46">
        <v>0</v>
      </c>
      <c r="W140" s="46">
        <v>1</v>
      </c>
      <c r="X140" s="46">
        <v>0</v>
      </c>
      <c r="Y140" s="46">
        <v>0</v>
      </c>
      <c r="Z140" s="46">
        <v>5</v>
      </c>
      <c r="AA140" s="46">
        <v>0</v>
      </c>
      <c r="AB140" s="46">
        <v>1</v>
      </c>
      <c r="AC140" s="51" t="s">
        <v>169</v>
      </c>
      <c r="AD140" s="48" t="s">
        <v>5</v>
      </c>
      <c r="AE140" s="50">
        <v>55</v>
      </c>
      <c r="AF140" s="50">
        <v>60</v>
      </c>
      <c r="AG140" s="50">
        <v>65</v>
      </c>
      <c r="AH140" s="50">
        <v>70</v>
      </c>
      <c r="AI140" s="50">
        <v>70</v>
      </c>
      <c r="AJ140" s="50">
        <v>70</v>
      </c>
      <c r="AK140" s="50">
        <f>AJ140</f>
        <v>70</v>
      </c>
      <c r="AL140" s="50">
        <v>2017</v>
      </c>
      <c r="AM140" s="39"/>
    </row>
    <row r="141" spans="1:39" s="55" customFormat="1" ht="60">
      <c r="A141" s="39"/>
      <c r="B141" s="46">
        <v>0</v>
      </c>
      <c r="C141" s="46">
        <v>0</v>
      </c>
      <c r="D141" s="46">
        <v>1</v>
      </c>
      <c r="E141" s="47">
        <v>1</v>
      </c>
      <c r="F141" s="47">
        <v>2</v>
      </c>
      <c r="G141" s="47">
        <v>0</v>
      </c>
      <c r="H141" s="47">
        <v>4</v>
      </c>
      <c r="I141" s="47">
        <v>0</v>
      </c>
      <c r="J141" s="46">
        <v>8</v>
      </c>
      <c r="K141" s="46">
        <v>5</v>
      </c>
      <c r="L141" s="46">
        <v>0</v>
      </c>
      <c r="M141" s="46">
        <v>1</v>
      </c>
      <c r="N141" s="46">
        <v>1</v>
      </c>
      <c r="O141" s="46">
        <v>0</v>
      </c>
      <c r="P141" s="48">
        <v>3</v>
      </c>
      <c r="Q141" s="48">
        <v>2</v>
      </c>
      <c r="R141" s="46" t="s">
        <v>13</v>
      </c>
      <c r="S141" s="48">
        <v>0</v>
      </c>
      <c r="T141" s="48">
        <v>8</v>
      </c>
      <c r="U141" s="46">
        <v>5</v>
      </c>
      <c r="V141" s="46">
        <v>0</v>
      </c>
      <c r="W141" s="46">
        <v>1</v>
      </c>
      <c r="X141" s="46">
        <v>0</v>
      </c>
      <c r="Y141" s="46">
        <v>0</v>
      </c>
      <c r="Z141" s="46">
        <v>6</v>
      </c>
      <c r="AA141" s="46">
        <v>0</v>
      </c>
      <c r="AB141" s="46">
        <v>0</v>
      </c>
      <c r="AC141" s="49" t="s">
        <v>170</v>
      </c>
      <c r="AD141" s="48" t="s">
        <v>0</v>
      </c>
      <c r="AE141" s="69">
        <v>521.6</v>
      </c>
      <c r="AF141" s="50">
        <v>494.6</v>
      </c>
      <c r="AG141" s="50">
        <v>477.6</v>
      </c>
      <c r="AH141" s="50">
        <v>0</v>
      </c>
      <c r="AI141" s="50">
        <v>0</v>
      </c>
      <c r="AJ141" s="50">
        <v>0</v>
      </c>
      <c r="AK141" s="69">
        <f>SUM(AE141:AJ141)</f>
        <v>1493.8000000000002</v>
      </c>
      <c r="AL141" s="50">
        <v>2016</v>
      </c>
      <c r="AM141" s="39"/>
    </row>
    <row r="142" spans="1:39" s="55" customFormat="1" ht="24">
      <c r="A142" s="39"/>
      <c r="B142" s="46"/>
      <c r="C142" s="46"/>
      <c r="D142" s="46"/>
      <c r="E142" s="47"/>
      <c r="F142" s="47"/>
      <c r="G142" s="47"/>
      <c r="H142" s="47"/>
      <c r="I142" s="47"/>
      <c r="J142" s="46"/>
      <c r="K142" s="46"/>
      <c r="L142" s="46"/>
      <c r="M142" s="46"/>
      <c r="N142" s="46"/>
      <c r="O142" s="46"/>
      <c r="P142" s="48"/>
      <c r="Q142" s="48"/>
      <c r="R142" s="46"/>
      <c r="S142" s="48">
        <v>0</v>
      </c>
      <c r="T142" s="48">
        <v>8</v>
      </c>
      <c r="U142" s="46">
        <v>5</v>
      </c>
      <c r="V142" s="46">
        <v>0</v>
      </c>
      <c r="W142" s="46">
        <v>1</v>
      </c>
      <c r="X142" s="46">
        <v>0</v>
      </c>
      <c r="Y142" s="46">
        <v>0</v>
      </c>
      <c r="Z142" s="46">
        <v>6</v>
      </c>
      <c r="AA142" s="46">
        <v>0</v>
      </c>
      <c r="AB142" s="46">
        <v>1</v>
      </c>
      <c r="AC142" s="49" t="s">
        <v>171</v>
      </c>
      <c r="AD142" s="48" t="s">
        <v>11</v>
      </c>
      <c r="AE142" s="70">
        <v>1</v>
      </c>
      <c r="AF142" s="50">
        <v>1</v>
      </c>
      <c r="AG142" s="50">
        <v>1</v>
      </c>
      <c r="AH142" s="50">
        <v>0</v>
      </c>
      <c r="AI142" s="50">
        <v>0</v>
      </c>
      <c r="AJ142" s="50">
        <v>0</v>
      </c>
      <c r="AK142" s="50">
        <v>1</v>
      </c>
      <c r="AL142" s="50">
        <v>2016</v>
      </c>
      <c r="AM142" s="39"/>
    </row>
    <row r="143" spans="1:39" s="55" customFormat="1" ht="24">
      <c r="A143" s="39"/>
      <c r="B143" s="46"/>
      <c r="C143" s="46"/>
      <c r="D143" s="46"/>
      <c r="E143" s="47"/>
      <c r="F143" s="47"/>
      <c r="G143" s="47"/>
      <c r="H143" s="47"/>
      <c r="I143" s="47"/>
      <c r="J143" s="46"/>
      <c r="K143" s="46"/>
      <c r="L143" s="46"/>
      <c r="M143" s="46"/>
      <c r="N143" s="46"/>
      <c r="O143" s="46"/>
      <c r="P143" s="48"/>
      <c r="Q143" s="48"/>
      <c r="R143" s="46"/>
      <c r="S143" s="48">
        <v>0</v>
      </c>
      <c r="T143" s="48">
        <v>8</v>
      </c>
      <c r="U143" s="46">
        <v>5</v>
      </c>
      <c r="V143" s="46">
        <v>0</v>
      </c>
      <c r="W143" s="46">
        <v>1</v>
      </c>
      <c r="X143" s="46">
        <v>0</v>
      </c>
      <c r="Y143" s="46">
        <v>0</v>
      </c>
      <c r="Z143" s="46">
        <v>6</v>
      </c>
      <c r="AA143" s="46">
        <v>0</v>
      </c>
      <c r="AB143" s="46">
        <v>2</v>
      </c>
      <c r="AC143" s="51" t="s">
        <v>172</v>
      </c>
      <c r="AD143" s="48" t="s">
        <v>10</v>
      </c>
      <c r="AE143" s="50">
        <v>12</v>
      </c>
      <c r="AF143" s="50">
        <v>12</v>
      </c>
      <c r="AG143" s="50">
        <v>12</v>
      </c>
      <c r="AH143" s="50">
        <v>12</v>
      </c>
      <c r="AI143" s="50">
        <v>12</v>
      </c>
      <c r="AJ143" s="50">
        <v>12</v>
      </c>
      <c r="AK143" s="56">
        <f>SUM(AE143:AJ143)</f>
        <v>72</v>
      </c>
      <c r="AL143" s="50">
        <v>2019</v>
      </c>
      <c r="AM143" s="39"/>
    </row>
    <row r="144" spans="1:39" s="55" customFormat="1" ht="51" customHeight="1">
      <c r="A144" s="39"/>
      <c r="B144" s="46"/>
      <c r="C144" s="46"/>
      <c r="D144" s="46"/>
      <c r="E144" s="47"/>
      <c r="F144" s="47"/>
      <c r="G144" s="47"/>
      <c r="H144" s="47"/>
      <c r="I144" s="47"/>
      <c r="J144" s="46"/>
      <c r="K144" s="46"/>
      <c r="L144" s="46"/>
      <c r="M144" s="46"/>
      <c r="N144" s="46"/>
      <c r="O144" s="46"/>
      <c r="P144" s="48"/>
      <c r="Q144" s="48"/>
      <c r="R144" s="46"/>
      <c r="S144" s="48">
        <v>0</v>
      </c>
      <c r="T144" s="48">
        <v>8</v>
      </c>
      <c r="U144" s="46">
        <v>5</v>
      </c>
      <c r="V144" s="46">
        <v>0</v>
      </c>
      <c r="W144" s="46">
        <v>1</v>
      </c>
      <c r="X144" s="46">
        <v>0</v>
      </c>
      <c r="Y144" s="46">
        <v>0</v>
      </c>
      <c r="Z144" s="46">
        <v>7</v>
      </c>
      <c r="AA144" s="46">
        <v>0</v>
      </c>
      <c r="AB144" s="46">
        <v>0</v>
      </c>
      <c r="AC144" s="51" t="s">
        <v>173</v>
      </c>
      <c r="AD144" s="48" t="s">
        <v>0</v>
      </c>
      <c r="AE144" s="54">
        <v>170</v>
      </c>
      <c r="AF144" s="50">
        <v>0</v>
      </c>
      <c r="AG144" s="50">
        <v>0</v>
      </c>
      <c r="AH144" s="50">
        <v>0</v>
      </c>
      <c r="AI144" s="50">
        <v>0</v>
      </c>
      <c r="AJ144" s="50">
        <v>0</v>
      </c>
      <c r="AK144" s="56">
        <f>SUM(AE144:AJ144)</f>
        <v>170</v>
      </c>
      <c r="AL144" s="50">
        <v>2014</v>
      </c>
      <c r="AM144" s="39"/>
    </row>
    <row r="145" spans="1:70" s="55" customFormat="1" ht="36">
      <c r="A145" s="39"/>
      <c r="B145" s="46"/>
      <c r="C145" s="46"/>
      <c r="D145" s="46"/>
      <c r="E145" s="47"/>
      <c r="F145" s="47"/>
      <c r="G145" s="47"/>
      <c r="H145" s="47"/>
      <c r="I145" s="47"/>
      <c r="J145" s="46"/>
      <c r="K145" s="46"/>
      <c r="L145" s="46"/>
      <c r="M145" s="46"/>
      <c r="N145" s="46"/>
      <c r="O145" s="46"/>
      <c r="P145" s="48"/>
      <c r="Q145" s="48"/>
      <c r="R145" s="46"/>
      <c r="S145" s="48">
        <v>0</v>
      </c>
      <c r="T145" s="48">
        <v>8</v>
      </c>
      <c r="U145" s="46">
        <v>5</v>
      </c>
      <c r="V145" s="46">
        <v>0</v>
      </c>
      <c r="W145" s="46">
        <v>1</v>
      </c>
      <c r="X145" s="46">
        <v>0</v>
      </c>
      <c r="Y145" s="46">
        <v>0</v>
      </c>
      <c r="Z145" s="46">
        <v>7</v>
      </c>
      <c r="AA145" s="46">
        <v>0</v>
      </c>
      <c r="AB145" s="46">
        <v>1</v>
      </c>
      <c r="AC145" s="51" t="s">
        <v>174</v>
      </c>
      <c r="AD145" s="48" t="s">
        <v>10</v>
      </c>
      <c r="AE145" s="50">
        <v>1</v>
      </c>
      <c r="AF145" s="50">
        <v>0</v>
      </c>
      <c r="AG145" s="50">
        <v>0</v>
      </c>
      <c r="AH145" s="50">
        <v>0</v>
      </c>
      <c r="AI145" s="50">
        <v>0</v>
      </c>
      <c r="AJ145" s="50">
        <v>0</v>
      </c>
      <c r="AK145" s="56">
        <v>1</v>
      </c>
      <c r="AL145" s="50">
        <v>2014</v>
      </c>
      <c r="AM145" s="39"/>
    </row>
    <row r="146" spans="1:70" s="55" customFormat="1" ht="60.75" customHeight="1">
      <c r="A146" s="39"/>
      <c r="B146" s="46"/>
      <c r="C146" s="46"/>
      <c r="D146" s="46"/>
      <c r="E146" s="47"/>
      <c r="F146" s="47"/>
      <c r="G146" s="47"/>
      <c r="H146" s="47"/>
      <c r="I146" s="47"/>
      <c r="J146" s="46"/>
      <c r="K146" s="46"/>
      <c r="L146" s="46"/>
      <c r="M146" s="46"/>
      <c r="N146" s="46"/>
      <c r="O146" s="46"/>
      <c r="P146" s="48"/>
      <c r="Q146" s="48"/>
      <c r="R146" s="46"/>
      <c r="S146" s="48">
        <v>0</v>
      </c>
      <c r="T146" s="48">
        <v>8</v>
      </c>
      <c r="U146" s="46">
        <v>5</v>
      </c>
      <c r="V146" s="46">
        <v>0</v>
      </c>
      <c r="W146" s="46">
        <v>1</v>
      </c>
      <c r="X146" s="46">
        <v>0</v>
      </c>
      <c r="Y146" s="46">
        <v>0</v>
      </c>
      <c r="Z146" s="46">
        <v>8</v>
      </c>
      <c r="AA146" s="46">
        <v>0</v>
      </c>
      <c r="AB146" s="46">
        <v>0</v>
      </c>
      <c r="AC146" s="51" t="s">
        <v>175</v>
      </c>
      <c r="AD146" s="48" t="s">
        <v>0</v>
      </c>
      <c r="AE146" s="54">
        <v>250</v>
      </c>
      <c r="AF146" s="54">
        <v>0</v>
      </c>
      <c r="AG146" s="54">
        <v>0</v>
      </c>
      <c r="AH146" s="54">
        <v>0</v>
      </c>
      <c r="AI146" s="54">
        <v>0</v>
      </c>
      <c r="AJ146" s="54">
        <v>0</v>
      </c>
      <c r="AK146" s="54">
        <f>SUM(AE146:AJ146)</f>
        <v>250</v>
      </c>
      <c r="AL146" s="50">
        <v>2014</v>
      </c>
      <c r="AM146" s="39"/>
    </row>
    <row r="147" spans="1:70" s="55" customFormat="1" ht="42" customHeight="1">
      <c r="A147" s="39"/>
      <c r="B147" s="46"/>
      <c r="C147" s="46"/>
      <c r="D147" s="46"/>
      <c r="E147" s="47"/>
      <c r="F147" s="47"/>
      <c r="G147" s="47"/>
      <c r="H147" s="47"/>
      <c r="I147" s="47"/>
      <c r="J147" s="46"/>
      <c r="K147" s="46"/>
      <c r="L147" s="46"/>
      <c r="M147" s="46"/>
      <c r="N147" s="46"/>
      <c r="O147" s="46"/>
      <c r="P147" s="48"/>
      <c r="Q147" s="48"/>
      <c r="R147" s="46"/>
      <c r="S147" s="48">
        <v>0</v>
      </c>
      <c r="T147" s="48">
        <v>8</v>
      </c>
      <c r="U147" s="46">
        <v>5</v>
      </c>
      <c r="V147" s="46">
        <v>0</v>
      </c>
      <c r="W147" s="46">
        <v>1</v>
      </c>
      <c r="X147" s="46">
        <v>0</v>
      </c>
      <c r="Y147" s="46">
        <v>0</v>
      </c>
      <c r="Z147" s="46">
        <v>8</v>
      </c>
      <c r="AA147" s="46">
        <v>0</v>
      </c>
      <c r="AB147" s="46">
        <v>1</v>
      </c>
      <c r="AC147" s="51" t="s">
        <v>176</v>
      </c>
      <c r="AD147" s="48" t="s">
        <v>11</v>
      </c>
      <c r="AE147" s="50">
        <v>1</v>
      </c>
      <c r="AF147" s="50">
        <v>0</v>
      </c>
      <c r="AG147" s="50">
        <v>0</v>
      </c>
      <c r="AH147" s="50">
        <v>0</v>
      </c>
      <c r="AI147" s="50">
        <v>0</v>
      </c>
      <c r="AJ147" s="50">
        <v>0</v>
      </c>
      <c r="AK147" s="56">
        <v>0</v>
      </c>
      <c r="AL147" s="50">
        <v>2014</v>
      </c>
      <c r="AM147" s="39"/>
    </row>
    <row r="148" spans="1:70" s="55" customFormat="1" ht="36">
      <c r="A148" s="39"/>
      <c r="B148" s="46"/>
      <c r="C148" s="46"/>
      <c r="D148" s="46"/>
      <c r="E148" s="47"/>
      <c r="F148" s="47"/>
      <c r="G148" s="47"/>
      <c r="H148" s="47"/>
      <c r="I148" s="47"/>
      <c r="J148" s="46"/>
      <c r="K148" s="46"/>
      <c r="L148" s="46"/>
      <c r="M148" s="46"/>
      <c r="N148" s="46"/>
      <c r="O148" s="46"/>
      <c r="P148" s="48"/>
      <c r="Q148" s="48"/>
      <c r="R148" s="46"/>
      <c r="S148" s="48">
        <v>0</v>
      </c>
      <c r="T148" s="48">
        <v>8</v>
      </c>
      <c r="U148" s="46">
        <v>5</v>
      </c>
      <c r="V148" s="46">
        <v>0</v>
      </c>
      <c r="W148" s="46">
        <v>2</v>
      </c>
      <c r="X148" s="46">
        <v>0</v>
      </c>
      <c r="Y148" s="46">
        <v>0</v>
      </c>
      <c r="Z148" s="46">
        <v>0</v>
      </c>
      <c r="AA148" s="46">
        <v>0</v>
      </c>
      <c r="AB148" s="46">
        <v>0</v>
      </c>
      <c r="AC148" s="51" t="s">
        <v>177</v>
      </c>
      <c r="AD148" s="48" t="s">
        <v>0</v>
      </c>
      <c r="AE148" s="57">
        <f t="shared" ref="AE148:AJ148" si="12">AE153+AE162</f>
        <v>351.5</v>
      </c>
      <c r="AF148" s="57">
        <f t="shared" si="12"/>
        <v>381.20000000000005</v>
      </c>
      <c r="AG148" s="57">
        <f t="shared" si="12"/>
        <v>426.1</v>
      </c>
      <c r="AH148" s="57">
        <f t="shared" si="12"/>
        <v>468.9</v>
      </c>
      <c r="AI148" s="57">
        <f t="shared" si="12"/>
        <v>478.3</v>
      </c>
      <c r="AJ148" s="57">
        <f t="shared" si="12"/>
        <v>487.8</v>
      </c>
      <c r="AK148" s="54">
        <f>SUM(AE148:AJ148)</f>
        <v>2593.8000000000006</v>
      </c>
      <c r="AL148" s="50">
        <v>2019</v>
      </c>
      <c r="AM148" s="39"/>
    </row>
    <row r="149" spans="1:70" s="55" customFormat="1" ht="24">
      <c r="A149" s="39"/>
      <c r="B149" s="46"/>
      <c r="C149" s="46"/>
      <c r="D149" s="46"/>
      <c r="E149" s="47"/>
      <c r="F149" s="47"/>
      <c r="G149" s="47"/>
      <c r="H149" s="47"/>
      <c r="I149" s="47"/>
      <c r="J149" s="46"/>
      <c r="K149" s="46"/>
      <c r="L149" s="46"/>
      <c r="M149" s="46"/>
      <c r="N149" s="46"/>
      <c r="O149" s="46"/>
      <c r="P149" s="48"/>
      <c r="Q149" s="48"/>
      <c r="R149" s="46"/>
      <c r="S149" s="48">
        <v>0</v>
      </c>
      <c r="T149" s="48">
        <v>8</v>
      </c>
      <c r="U149" s="46">
        <v>5</v>
      </c>
      <c r="V149" s="46">
        <v>0</v>
      </c>
      <c r="W149" s="46">
        <v>2</v>
      </c>
      <c r="X149" s="46">
        <v>0</v>
      </c>
      <c r="Y149" s="46">
        <v>0</v>
      </c>
      <c r="Z149" s="46">
        <v>0</v>
      </c>
      <c r="AA149" s="46">
        <v>0</v>
      </c>
      <c r="AB149" s="46">
        <v>1</v>
      </c>
      <c r="AC149" s="51" t="s">
        <v>178</v>
      </c>
      <c r="AD149" s="48" t="s">
        <v>10</v>
      </c>
      <c r="AE149" s="58">
        <v>12</v>
      </c>
      <c r="AF149" s="58">
        <v>12</v>
      </c>
      <c r="AG149" s="58">
        <v>12</v>
      </c>
      <c r="AH149" s="58">
        <v>12</v>
      </c>
      <c r="AI149" s="58">
        <v>12</v>
      </c>
      <c r="AJ149" s="58">
        <v>12</v>
      </c>
      <c r="AK149" s="58">
        <f>AJ149</f>
        <v>12</v>
      </c>
      <c r="AL149" s="50">
        <v>2019</v>
      </c>
      <c r="AM149" s="39"/>
    </row>
    <row r="150" spans="1:70" s="55" customFormat="1" ht="36">
      <c r="A150" s="39"/>
      <c r="B150" s="46"/>
      <c r="C150" s="46"/>
      <c r="D150" s="46"/>
      <c r="E150" s="47"/>
      <c r="F150" s="47"/>
      <c r="G150" s="47"/>
      <c r="H150" s="47"/>
      <c r="I150" s="47"/>
      <c r="J150" s="46"/>
      <c r="K150" s="46"/>
      <c r="L150" s="46"/>
      <c r="M150" s="46"/>
      <c r="N150" s="46"/>
      <c r="O150" s="46"/>
      <c r="P150" s="48"/>
      <c r="Q150" s="48"/>
      <c r="R150" s="46"/>
      <c r="S150" s="48">
        <v>0</v>
      </c>
      <c r="T150" s="48">
        <v>8</v>
      </c>
      <c r="U150" s="46">
        <v>5</v>
      </c>
      <c r="V150" s="46">
        <v>0</v>
      </c>
      <c r="W150" s="46">
        <v>2</v>
      </c>
      <c r="X150" s="46">
        <v>0</v>
      </c>
      <c r="Y150" s="46">
        <v>0</v>
      </c>
      <c r="Z150" s="46">
        <v>0</v>
      </c>
      <c r="AA150" s="46">
        <v>0</v>
      </c>
      <c r="AB150" s="46">
        <v>2</v>
      </c>
      <c r="AC150" s="51" t="s">
        <v>179</v>
      </c>
      <c r="AD150" s="48" t="s">
        <v>5</v>
      </c>
      <c r="AE150" s="58">
        <v>54</v>
      </c>
      <c r="AF150" s="58">
        <v>59</v>
      </c>
      <c r="AG150" s="58">
        <v>63</v>
      </c>
      <c r="AH150" s="84">
        <v>63</v>
      </c>
      <c r="AI150" s="58">
        <v>63</v>
      </c>
      <c r="AJ150" s="58">
        <v>64</v>
      </c>
      <c r="AK150" s="58">
        <f>AJ150</f>
        <v>64</v>
      </c>
      <c r="AL150" s="50">
        <v>2019</v>
      </c>
      <c r="AM150" s="39"/>
    </row>
    <row r="151" spans="1:70" s="55" customFormat="1" ht="48">
      <c r="A151" s="39"/>
      <c r="B151" s="46"/>
      <c r="C151" s="46"/>
      <c r="D151" s="46"/>
      <c r="E151" s="47"/>
      <c r="F151" s="47"/>
      <c r="G151" s="47"/>
      <c r="H151" s="47"/>
      <c r="I151" s="47"/>
      <c r="J151" s="46"/>
      <c r="K151" s="46"/>
      <c r="L151" s="46"/>
      <c r="M151" s="46"/>
      <c r="N151" s="46"/>
      <c r="O151" s="46"/>
      <c r="P151" s="48"/>
      <c r="Q151" s="48"/>
      <c r="R151" s="46"/>
      <c r="S151" s="48">
        <v>0</v>
      </c>
      <c r="T151" s="48">
        <v>8</v>
      </c>
      <c r="U151" s="46">
        <v>5</v>
      </c>
      <c r="V151" s="46">
        <v>0</v>
      </c>
      <c r="W151" s="46">
        <v>2</v>
      </c>
      <c r="X151" s="46">
        <v>0</v>
      </c>
      <c r="Y151" s="46">
        <v>0</v>
      </c>
      <c r="Z151" s="46">
        <v>1</v>
      </c>
      <c r="AA151" s="46">
        <v>0</v>
      </c>
      <c r="AB151" s="46">
        <v>0</v>
      </c>
      <c r="AC151" s="51" t="s">
        <v>180</v>
      </c>
      <c r="AD151" s="48" t="s">
        <v>11</v>
      </c>
      <c r="AE151" s="58">
        <v>1</v>
      </c>
      <c r="AF151" s="58">
        <v>1</v>
      </c>
      <c r="AG151" s="58">
        <v>1</v>
      </c>
      <c r="AH151" s="58">
        <v>1</v>
      </c>
      <c r="AI151" s="58">
        <v>1</v>
      </c>
      <c r="AJ151" s="58">
        <v>1</v>
      </c>
      <c r="AK151" s="50">
        <f>AJ151</f>
        <v>1</v>
      </c>
      <c r="AL151" s="50">
        <v>2019</v>
      </c>
      <c r="AM151" s="39"/>
    </row>
    <row r="152" spans="1:70" s="55" customFormat="1" ht="36">
      <c r="A152" s="39"/>
      <c r="B152" s="46"/>
      <c r="C152" s="46"/>
      <c r="D152" s="46"/>
      <c r="E152" s="47"/>
      <c r="F152" s="47"/>
      <c r="G152" s="47"/>
      <c r="H152" s="47"/>
      <c r="I152" s="47"/>
      <c r="J152" s="46"/>
      <c r="K152" s="46"/>
      <c r="L152" s="46"/>
      <c r="M152" s="46"/>
      <c r="N152" s="46"/>
      <c r="O152" s="46"/>
      <c r="P152" s="48"/>
      <c r="Q152" s="48"/>
      <c r="R152" s="46"/>
      <c r="S152" s="48">
        <v>0</v>
      </c>
      <c r="T152" s="48">
        <v>8</v>
      </c>
      <c r="U152" s="46">
        <v>5</v>
      </c>
      <c r="V152" s="46">
        <v>0</v>
      </c>
      <c r="W152" s="46">
        <v>2</v>
      </c>
      <c r="X152" s="46">
        <v>0</v>
      </c>
      <c r="Y152" s="46">
        <v>0</v>
      </c>
      <c r="Z152" s="46">
        <v>1</v>
      </c>
      <c r="AA152" s="46">
        <v>0</v>
      </c>
      <c r="AB152" s="46">
        <v>1</v>
      </c>
      <c r="AC152" s="51" t="s">
        <v>181</v>
      </c>
      <c r="AD152" s="48" t="s">
        <v>10</v>
      </c>
      <c r="AE152" s="58">
        <v>14</v>
      </c>
      <c r="AF152" s="58">
        <v>14</v>
      </c>
      <c r="AG152" s="58">
        <v>15</v>
      </c>
      <c r="AH152" s="58">
        <v>15</v>
      </c>
      <c r="AI152" s="58">
        <v>15</v>
      </c>
      <c r="AJ152" s="58">
        <v>16</v>
      </c>
      <c r="AK152" s="58">
        <f>AJ152</f>
        <v>16</v>
      </c>
      <c r="AL152" s="50">
        <v>2019</v>
      </c>
      <c r="AM152" s="39"/>
    </row>
    <row r="153" spans="1:70" s="55" customFormat="1" ht="36">
      <c r="A153" s="39"/>
      <c r="B153" s="46">
        <v>0</v>
      </c>
      <c r="C153" s="46">
        <v>0</v>
      </c>
      <c r="D153" s="46">
        <v>1</v>
      </c>
      <c r="E153" s="47">
        <v>1</v>
      </c>
      <c r="F153" s="47">
        <v>0</v>
      </c>
      <c r="G153" s="47">
        <v>0</v>
      </c>
      <c r="H153" s="47">
        <v>3</v>
      </c>
      <c r="I153" s="47">
        <v>0</v>
      </c>
      <c r="J153" s="46">
        <v>8</v>
      </c>
      <c r="K153" s="46">
        <v>5</v>
      </c>
      <c r="L153" s="46">
        <v>0</v>
      </c>
      <c r="M153" s="46">
        <v>2</v>
      </c>
      <c r="N153" s="46">
        <v>2</v>
      </c>
      <c r="O153" s="46">
        <v>0</v>
      </c>
      <c r="P153" s="48">
        <v>0</v>
      </c>
      <c r="Q153" s="48">
        <v>2</v>
      </c>
      <c r="R153" s="46" t="s">
        <v>13</v>
      </c>
      <c r="S153" s="48">
        <v>0</v>
      </c>
      <c r="T153" s="48">
        <v>8</v>
      </c>
      <c r="U153" s="46">
        <v>5</v>
      </c>
      <c r="V153" s="46">
        <v>0</v>
      </c>
      <c r="W153" s="46">
        <v>2</v>
      </c>
      <c r="X153" s="46">
        <v>0</v>
      </c>
      <c r="Y153" s="46">
        <v>0</v>
      </c>
      <c r="Z153" s="46">
        <v>2</v>
      </c>
      <c r="AA153" s="46">
        <v>0</v>
      </c>
      <c r="AB153" s="46">
        <v>0</v>
      </c>
      <c r="AC153" s="49" t="s">
        <v>182</v>
      </c>
      <c r="AD153" s="48" t="s">
        <v>0</v>
      </c>
      <c r="AE153" s="57">
        <v>300</v>
      </c>
      <c r="AF153" s="57">
        <v>315.10000000000002</v>
      </c>
      <c r="AG153" s="57">
        <f>251.7+148.3-23.5</f>
        <v>376.5</v>
      </c>
      <c r="AH153" s="57">
        <v>408</v>
      </c>
      <c r="AI153" s="57">
        <v>416.2</v>
      </c>
      <c r="AJ153" s="57">
        <v>424.5</v>
      </c>
      <c r="AK153" s="57">
        <f>SUM(AE153:AJ153)</f>
        <v>2240.3000000000002</v>
      </c>
      <c r="AL153" s="50">
        <v>2019</v>
      </c>
      <c r="AM153" s="39"/>
    </row>
    <row r="154" spans="1:70" s="55" customFormat="1" ht="24">
      <c r="A154" s="39"/>
      <c r="B154" s="46"/>
      <c r="C154" s="46"/>
      <c r="D154" s="46"/>
      <c r="E154" s="47"/>
      <c r="F154" s="47"/>
      <c r="G154" s="47"/>
      <c r="H154" s="47"/>
      <c r="I154" s="47"/>
      <c r="J154" s="46"/>
      <c r="K154" s="46"/>
      <c r="L154" s="46"/>
      <c r="M154" s="46"/>
      <c r="N154" s="46"/>
      <c r="O154" s="46"/>
      <c r="P154" s="48"/>
      <c r="Q154" s="48"/>
      <c r="R154" s="46"/>
      <c r="S154" s="48">
        <v>0</v>
      </c>
      <c r="T154" s="48">
        <v>8</v>
      </c>
      <c r="U154" s="46">
        <v>5</v>
      </c>
      <c r="V154" s="46">
        <v>0</v>
      </c>
      <c r="W154" s="46">
        <v>2</v>
      </c>
      <c r="X154" s="46">
        <v>0</v>
      </c>
      <c r="Y154" s="46">
        <v>0</v>
      </c>
      <c r="Z154" s="46">
        <v>2</v>
      </c>
      <c r="AA154" s="46">
        <v>0</v>
      </c>
      <c r="AB154" s="46">
        <v>1</v>
      </c>
      <c r="AC154" s="51" t="s">
        <v>183</v>
      </c>
      <c r="AD154" s="48" t="s">
        <v>10</v>
      </c>
      <c r="AE154" s="58">
        <v>2</v>
      </c>
      <c r="AF154" s="58">
        <v>2</v>
      </c>
      <c r="AG154" s="58">
        <v>2</v>
      </c>
      <c r="AH154" s="58">
        <v>2</v>
      </c>
      <c r="AI154" s="58">
        <v>2</v>
      </c>
      <c r="AJ154" s="58">
        <v>2</v>
      </c>
      <c r="AK154" s="50">
        <f>AJ154</f>
        <v>2</v>
      </c>
      <c r="AL154" s="50">
        <v>2019</v>
      </c>
      <c r="AM154" s="39"/>
    </row>
    <row r="155" spans="1:70" s="55" customFormat="1" ht="36">
      <c r="A155" s="39"/>
      <c r="B155" s="46"/>
      <c r="C155" s="46"/>
      <c r="D155" s="46"/>
      <c r="E155" s="47"/>
      <c r="F155" s="47"/>
      <c r="G155" s="47"/>
      <c r="H155" s="47"/>
      <c r="I155" s="47"/>
      <c r="J155" s="46"/>
      <c r="K155" s="46"/>
      <c r="L155" s="46"/>
      <c r="M155" s="46"/>
      <c r="N155" s="46"/>
      <c r="O155" s="46"/>
      <c r="P155" s="48"/>
      <c r="Q155" s="48"/>
      <c r="R155" s="46"/>
      <c r="S155" s="48">
        <v>0</v>
      </c>
      <c r="T155" s="48">
        <v>8</v>
      </c>
      <c r="U155" s="46">
        <v>5</v>
      </c>
      <c r="V155" s="46">
        <v>0</v>
      </c>
      <c r="W155" s="46">
        <v>2</v>
      </c>
      <c r="X155" s="46">
        <v>0</v>
      </c>
      <c r="Y155" s="46">
        <v>0</v>
      </c>
      <c r="Z155" s="46">
        <v>3</v>
      </c>
      <c r="AA155" s="46">
        <v>0</v>
      </c>
      <c r="AB155" s="46">
        <v>0</v>
      </c>
      <c r="AC155" s="51" t="s">
        <v>184</v>
      </c>
      <c r="AD155" s="48" t="s">
        <v>11</v>
      </c>
      <c r="AE155" s="58">
        <v>1</v>
      </c>
      <c r="AF155" s="58">
        <v>1</v>
      </c>
      <c r="AG155" s="58">
        <v>1</v>
      </c>
      <c r="AH155" s="58">
        <v>1</v>
      </c>
      <c r="AI155" s="58">
        <v>1</v>
      </c>
      <c r="AJ155" s="58">
        <v>1</v>
      </c>
      <c r="AK155" s="58">
        <v>1</v>
      </c>
      <c r="AL155" s="50">
        <v>2019</v>
      </c>
      <c r="AM155" s="64"/>
      <c r="AN155" s="65"/>
      <c r="AO155" s="65"/>
      <c r="AP155" s="65"/>
      <c r="AQ155" s="65"/>
      <c r="AR155" s="65"/>
      <c r="AS155" s="65"/>
      <c r="AT155" s="65"/>
      <c r="AU155" s="65"/>
      <c r="AV155" s="65"/>
      <c r="AW155" s="65"/>
      <c r="AX155" s="65"/>
      <c r="AY155" s="65"/>
      <c r="AZ155" s="65"/>
      <c r="BA155" s="65"/>
      <c r="BB155" s="65"/>
      <c r="BC155" s="65"/>
      <c r="BD155" s="65"/>
      <c r="BE155" s="65"/>
      <c r="BF155" s="65"/>
      <c r="BG155" s="65"/>
      <c r="BH155" s="65"/>
      <c r="BI155" s="65"/>
      <c r="BJ155" s="65"/>
      <c r="BK155" s="65"/>
      <c r="BL155" s="65"/>
      <c r="BM155" s="65"/>
      <c r="BN155" s="65"/>
      <c r="BO155" s="65"/>
      <c r="BP155" s="65"/>
      <c r="BQ155" s="65"/>
      <c r="BR155" s="65"/>
    </row>
    <row r="156" spans="1:70" s="55" customFormat="1" ht="24">
      <c r="A156" s="39"/>
      <c r="B156" s="46"/>
      <c r="C156" s="46"/>
      <c r="D156" s="46"/>
      <c r="E156" s="47"/>
      <c r="F156" s="47"/>
      <c r="G156" s="47"/>
      <c r="H156" s="47"/>
      <c r="I156" s="47"/>
      <c r="J156" s="46"/>
      <c r="K156" s="46"/>
      <c r="L156" s="46"/>
      <c r="M156" s="46"/>
      <c r="N156" s="46"/>
      <c r="O156" s="46"/>
      <c r="P156" s="48"/>
      <c r="Q156" s="48"/>
      <c r="R156" s="46"/>
      <c r="S156" s="48">
        <v>0</v>
      </c>
      <c r="T156" s="48">
        <v>8</v>
      </c>
      <c r="U156" s="46">
        <v>5</v>
      </c>
      <c r="V156" s="46">
        <v>0</v>
      </c>
      <c r="W156" s="46">
        <v>2</v>
      </c>
      <c r="X156" s="46">
        <v>0</v>
      </c>
      <c r="Y156" s="46">
        <v>0</v>
      </c>
      <c r="Z156" s="46">
        <v>3</v>
      </c>
      <c r="AA156" s="46">
        <v>0</v>
      </c>
      <c r="AB156" s="46">
        <v>1</v>
      </c>
      <c r="AC156" s="51" t="s">
        <v>185</v>
      </c>
      <c r="AD156" s="48" t="s">
        <v>5</v>
      </c>
      <c r="AE156" s="58">
        <v>29.6</v>
      </c>
      <c r="AF156" s="58">
        <v>29.6</v>
      </c>
      <c r="AG156" s="58">
        <v>30</v>
      </c>
      <c r="AH156" s="58">
        <v>30</v>
      </c>
      <c r="AI156" s="58">
        <v>30</v>
      </c>
      <c r="AJ156" s="58">
        <v>30.5</v>
      </c>
      <c r="AK156" s="58">
        <f>AJ156</f>
        <v>30.5</v>
      </c>
      <c r="AL156" s="50">
        <v>2019</v>
      </c>
      <c r="AM156" s="64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5"/>
      <c r="BG156" s="65"/>
      <c r="BH156" s="65"/>
      <c r="BI156" s="65"/>
      <c r="BJ156" s="65"/>
      <c r="BK156" s="65"/>
      <c r="BL156" s="65"/>
      <c r="BM156" s="65"/>
      <c r="BN156" s="65"/>
      <c r="BO156" s="65"/>
      <c r="BP156" s="65"/>
      <c r="BQ156" s="65"/>
      <c r="BR156" s="65"/>
    </row>
    <row r="157" spans="1:70" s="55" customFormat="1" ht="36">
      <c r="A157" s="39"/>
      <c r="B157" s="46"/>
      <c r="C157" s="46"/>
      <c r="D157" s="46"/>
      <c r="E157" s="47"/>
      <c r="F157" s="47"/>
      <c r="G157" s="47"/>
      <c r="H157" s="47"/>
      <c r="I157" s="47"/>
      <c r="J157" s="46"/>
      <c r="K157" s="46"/>
      <c r="L157" s="46"/>
      <c r="M157" s="46"/>
      <c r="N157" s="46"/>
      <c r="O157" s="46"/>
      <c r="P157" s="48"/>
      <c r="Q157" s="48"/>
      <c r="R157" s="46"/>
      <c r="S157" s="48">
        <v>0</v>
      </c>
      <c r="T157" s="48">
        <v>8</v>
      </c>
      <c r="U157" s="46">
        <v>5</v>
      </c>
      <c r="V157" s="46">
        <v>0</v>
      </c>
      <c r="W157" s="46">
        <v>2</v>
      </c>
      <c r="X157" s="46">
        <v>0</v>
      </c>
      <c r="Y157" s="46">
        <v>0</v>
      </c>
      <c r="Z157" s="46">
        <v>4</v>
      </c>
      <c r="AA157" s="46">
        <v>0</v>
      </c>
      <c r="AB157" s="46">
        <v>0</v>
      </c>
      <c r="AC157" s="51" t="s">
        <v>186</v>
      </c>
      <c r="AD157" s="48" t="s">
        <v>11</v>
      </c>
      <c r="AE157" s="58">
        <v>1</v>
      </c>
      <c r="AF157" s="58">
        <v>1</v>
      </c>
      <c r="AG157" s="58">
        <v>1</v>
      </c>
      <c r="AH157" s="58">
        <v>1</v>
      </c>
      <c r="AI157" s="58">
        <v>1</v>
      </c>
      <c r="AJ157" s="58">
        <v>1</v>
      </c>
      <c r="AK157" s="58">
        <v>1</v>
      </c>
      <c r="AL157" s="50">
        <v>2019</v>
      </c>
      <c r="AM157" s="64"/>
      <c r="AN157" s="65"/>
      <c r="AO157" s="65"/>
      <c r="AP157" s="65"/>
      <c r="AQ157" s="65"/>
      <c r="AR157" s="65"/>
      <c r="AS157" s="65"/>
      <c r="AT157" s="65"/>
      <c r="AU157" s="65"/>
      <c r="AV157" s="65"/>
      <c r="AW157" s="65"/>
      <c r="AX157" s="65"/>
      <c r="AY157" s="65"/>
      <c r="AZ157" s="65"/>
      <c r="BA157" s="65"/>
      <c r="BB157" s="65"/>
      <c r="BC157" s="65"/>
      <c r="BD157" s="65"/>
      <c r="BE157" s="65"/>
      <c r="BF157" s="65"/>
      <c r="BG157" s="65"/>
      <c r="BH157" s="65"/>
      <c r="BI157" s="65"/>
      <c r="BJ157" s="65"/>
      <c r="BK157" s="65"/>
      <c r="BL157" s="65"/>
      <c r="BM157" s="65"/>
      <c r="BN157" s="65"/>
      <c r="BO157" s="65"/>
      <c r="BP157" s="65"/>
      <c r="BQ157" s="65"/>
      <c r="BR157" s="65"/>
    </row>
    <row r="158" spans="1:70" s="55" customFormat="1" ht="24">
      <c r="A158" s="39"/>
      <c r="B158" s="46"/>
      <c r="C158" s="46"/>
      <c r="D158" s="46"/>
      <c r="E158" s="47"/>
      <c r="F158" s="47"/>
      <c r="G158" s="47"/>
      <c r="H158" s="47"/>
      <c r="I158" s="47"/>
      <c r="J158" s="46"/>
      <c r="K158" s="46"/>
      <c r="L158" s="46"/>
      <c r="M158" s="46"/>
      <c r="N158" s="46"/>
      <c r="O158" s="46"/>
      <c r="P158" s="48"/>
      <c r="Q158" s="48"/>
      <c r="R158" s="46"/>
      <c r="S158" s="48">
        <v>0</v>
      </c>
      <c r="T158" s="48">
        <v>8</v>
      </c>
      <c r="U158" s="46">
        <v>5</v>
      </c>
      <c r="V158" s="46">
        <v>0</v>
      </c>
      <c r="W158" s="46">
        <v>2</v>
      </c>
      <c r="X158" s="46">
        <v>0</v>
      </c>
      <c r="Y158" s="46">
        <v>0</v>
      </c>
      <c r="Z158" s="46">
        <v>4</v>
      </c>
      <c r="AA158" s="46">
        <v>0</v>
      </c>
      <c r="AB158" s="46">
        <v>1</v>
      </c>
      <c r="AC158" s="51" t="s">
        <v>187</v>
      </c>
      <c r="AD158" s="48" t="s">
        <v>5</v>
      </c>
      <c r="AE158" s="58">
        <v>93</v>
      </c>
      <c r="AF158" s="58">
        <v>93</v>
      </c>
      <c r="AG158" s="58">
        <v>94</v>
      </c>
      <c r="AH158" s="58">
        <v>94</v>
      </c>
      <c r="AI158" s="58">
        <v>95</v>
      </c>
      <c r="AJ158" s="58">
        <v>95</v>
      </c>
      <c r="AK158" s="58">
        <f>AJ158</f>
        <v>95</v>
      </c>
      <c r="AL158" s="50">
        <v>2018</v>
      </c>
      <c r="AM158" s="64"/>
      <c r="AN158" s="65"/>
      <c r="AO158" s="65"/>
      <c r="AP158" s="65"/>
      <c r="AQ158" s="65"/>
      <c r="AR158" s="65"/>
      <c r="AS158" s="65"/>
      <c r="AT158" s="65"/>
      <c r="AU158" s="65"/>
      <c r="AV158" s="65"/>
      <c r="AW158" s="65"/>
      <c r="AX158" s="65"/>
      <c r="AY158" s="65"/>
      <c r="AZ158" s="65"/>
      <c r="BA158" s="65"/>
      <c r="BB158" s="65"/>
      <c r="BC158" s="65"/>
      <c r="BD158" s="65"/>
      <c r="BE158" s="65"/>
      <c r="BF158" s="65"/>
      <c r="BG158" s="65"/>
      <c r="BH158" s="65"/>
      <c r="BI158" s="65"/>
      <c r="BJ158" s="65"/>
      <c r="BK158" s="65"/>
      <c r="BL158" s="65"/>
      <c r="BM158" s="65"/>
      <c r="BN158" s="65"/>
      <c r="BO158" s="65"/>
      <c r="BP158" s="65"/>
      <c r="BQ158" s="65"/>
      <c r="BR158" s="65"/>
    </row>
    <row r="159" spans="1:70" s="55" customFormat="1">
      <c r="A159" s="39"/>
      <c r="B159" s="46"/>
      <c r="C159" s="46"/>
      <c r="D159" s="46"/>
      <c r="E159" s="47"/>
      <c r="F159" s="47"/>
      <c r="G159" s="47"/>
      <c r="H159" s="47"/>
      <c r="I159" s="47"/>
      <c r="J159" s="46"/>
      <c r="K159" s="46"/>
      <c r="L159" s="46"/>
      <c r="M159" s="46"/>
      <c r="N159" s="46"/>
      <c r="O159" s="46"/>
      <c r="P159" s="48"/>
      <c r="Q159" s="48"/>
      <c r="R159" s="46"/>
      <c r="S159" s="48">
        <v>0</v>
      </c>
      <c r="T159" s="48">
        <v>8</v>
      </c>
      <c r="U159" s="46">
        <v>5</v>
      </c>
      <c r="V159" s="46">
        <v>0</v>
      </c>
      <c r="W159" s="46">
        <v>2</v>
      </c>
      <c r="X159" s="46">
        <v>0</v>
      </c>
      <c r="Y159" s="46">
        <v>0</v>
      </c>
      <c r="Z159" s="46">
        <v>4</v>
      </c>
      <c r="AA159" s="46">
        <v>0</v>
      </c>
      <c r="AB159" s="46">
        <v>2</v>
      </c>
      <c r="AC159" s="51" t="s">
        <v>188</v>
      </c>
      <c r="AD159" s="48" t="s">
        <v>12</v>
      </c>
      <c r="AE159" s="58">
        <v>30</v>
      </c>
      <c r="AF159" s="58">
        <v>30</v>
      </c>
      <c r="AG159" s="58">
        <v>30</v>
      </c>
      <c r="AH159" s="58">
        <v>30</v>
      </c>
      <c r="AI159" s="58">
        <v>30</v>
      </c>
      <c r="AJ159" s="58">
        <v>30</v>
      </c>
      <c r="AK159" s="58">
        <f>AJ159</f>
        <v>30</v>
      </c>
      <c r="AL159" s="50">
        <v>2019</v>
      </c>
      <c r="AM159" s="64"/>
      <c r="AN159" s="65"/>
      <c r="AO159" s="65"/>
      <c r="AP159" s="65"/>
      <c r="AQ159" s="65"/>
      <c r="AR159" s="65"/>
      <c r="AS159" s="65"/>
      <c r="AT159" s="65"/>
      <c r="AU159" s="65"/>
      <c r="AV159" s="65"/>
      <c r="AW159" s="65"/>
      <c r="AX159" s="65"/>
      <c r="AY159" s="65"/>
      <c r="AZ159" s="65"/>
      <c r="BA159" s="65"/>
      <c r="BB159" s="65"/>
      <c r="BC159" s="65"/>
      <c r="BD159" s="65"/>
      <c r="BE159" s="65"/>
      <c r="BF159" s="65"/>
      <c r="BG159" s="65"/>
      <c r="BH159" s="65"/>
      <c r="BI159" s="65"/>
      <c r="BJ159" s="65"/>
      <c r="BK159" s="65"/>
      <c r="BL159" s="65"/>
      <c r="BM159" s="65"/>
      <c r="BN159" s="65"/>
      <c r="BO159" s="65"/>
      <c r="BP159" s="65"/>
      <c r="BQ159" s="65"/>
      <c r="BR159" s="65"/>
    </row>
    <row r="160" spans="1:70" s="55" customFormat="1" ht="24">
      <c r="A160" s="39"/>
      <c r="B160" s="46"/>
      <c r="C160" s="46"/>
      <c r="D160" s="46"/>
      <c r="E160" s="47"/>
      <c r="F160" s="47"/>
      <c r="G160" s="47"/>
      <c r="H160" s="47"/>
      <c r="I160" s="47"/>
      <c r="J160" s="46"/>
      <c r="K160" s="46"/>
      <c r="L160" s="46"/>
      <c r="M160" s="46"/>
      <c r="N160" s="46"/>
      <c r="O160" s="46"/>
      <c r="P160" s="48"/>
      <c r="Q160" s="48"/>
      <c r="R160" s="46"/>
      <c r="S160" s="48">
        <v>0</v>
      </c>
      <c r="T160" s="48">
        <v>8</v>
      </c>
      <c r="U160" s="46">
        <v>5</v>
      </c>
      <c r="V160" s="46">
        <v>0</v>
      </c>
      <c r="W160" s="46">
        <v>2</v>
      </c>
      <c r="X160" s="46">
        <v>0</v>
      </c>
      <c r="Y160" s="46">
        <v>0</v>
      </c>
      <c r="Z160" s="46">
        <v>5</v>
      </c>
      <c r="AA160" s="46">
        <v>0</v>
      </c>
      <c r="AB160" s="46">
        <v>0</v>
      </c>
      <c r="AC160" s="51" t="s">
        <v>189</v>
      </c>
      <c r="AD160" s="48" t="s">
        <v>11</v>
      </c>
      <c r="AE160" s="58">
        <v>1</v>
      </c>
      <c r="AF160" s="58">
        <v>1</v>
      </c>
      <c r="AG160" s="58">
        <v>1</v>
      </c>
      <c r="AH160" s="58">
        <v>1</v>
      </c>
      <c r="AI160" s="58">
        <v>1</v>
      </c>
      <c r="AJ160" s="58">
        <v>1</v>
      </c>
      <c r="AK160" s="58">
        <v>1</v>
      </c>
      <c r="AL160" s="50">
        <v>2019</v>
      </c>
      <c r="AM160" s="64"/>
      <c r="AN160" s="65"/>
      <c r="AO160" s="65"/>
      <c r="AP160" s="65"/>
      <c r="AQ160" s="65"/>
      <c r="AR160" s="65"/>
      <c r="AS160" s="65"/>
      <c r="AT160" s="65"/>
      <c r="AU160" s="65"/>
      <c r="AV160" s="65"/>
      <c r="AW160" s="65"/>
      <c r="AX160" s="65"/>
      <c r="AY160" s="65"/>
      <c r="AZ160" s="65"/>
      <c r="BA160" s="65"/>
      <c r="BB160" s="65"/>
      <c r="BC160" s="65"/>
      <c r="BD160" s="65"/>
      <c r="BE160" s="65"/>
      <c r="BF160" s="65"/>
      <c r="BG160" s="65"/>
      <c r="BH160" s="65"/>
      <c r="BI160" s="65"/>
      <c r="BJ160" s="65"/>
      <c r="BK160" s="65"/>
      <c r="BL160" s="65"/>
      <c r="BM160" s="65"/>
      <c r="BN160" s="65"/>
      <c r="BO160" s="65"/>
      <c r="BP160" s="65"/>
      <c r="BQ160" s="65"/>
      <c r="BR160" s="65"/>
    </row>
    <row r="161" spans="1:70" s="55" customFormat="1" ht="24">
      <c r="A161" s="39"/>
      <c r="B161" s="46"/>
      <c r="C161" s="46"/>
      <c r="D161" s="46"/>
      <c r="E161" s="47"/>
      <c r="F161" s="47"/>
      <c r="G161" s="47"/>
      <c r="H161" s="47"/>
      <c r="I161" s="47"/>
      <c r="J161" s="46"/>
      <c r="K161" s="46"/>
      <c r="L161" s="46"/>
      <c r="M161" s="46"/>
      <c r="N161" s="46"/>
      <c r="O161" s="46"/>
      <c r="P161" s="48"/>
      <c r="Q161" s="48"/>
      <c r="R161" s="46"/>
      <c r="S161" s="48">
        <v>0</v>
      </c>
      <c r="T161" s="48">
        <v>8</v>
      </c>
      <c r="U161" s="46">
        <v>5</v>
      </c>
      <c r="V161" s="46">
        <v>0</v>
      </c>
      <c r="W161" s="46">
        <v>2</v>
      </c>
      <c r="X161" s="46">
        <v>0</v>
      </c>
      <c r="Y161" s="46">
        <v>0</v>
      </c>
      <c r="Z161" s="46">
        <v>5</v>
      </c>
      <c r="AA161" s="46">
        <v>0</v>
      </c>
      <c r="AB161" s="46">
        <v>1</v>
      </c>
      <c r="AC161" s="51" t="s">
        <v>190</v>
      </c>
      <c r="AD161" s="48" t="s">
        <v>10</v>
      </c>
      <c r="AE161" s="58">
        <v>4</v>
      </c>
      <c r="AF161" s="58">
        <v>4</v>
      </c>
      <c r="AG161" s="58">
        <v>4</v>
      </c>
      <c r="AH161" s="58">
        <v>4</v>
      </c>
      <c r="AI161" s="58">
        <v>4</v>
      </c>
      <c r="AJ161" s="58">
        <v>4</v>
      </c>
      <c r="AK161" s="58">
        <f t="shared" ref="AK161:AK166" si="13">SUM(AE161:AJ161)</f>
        <v>24</v>
      </c>
      <c r="AL161" s="50">
        <v>2019</v>
      </c>
      <c r="AM161" s="64"/>
      <c r="AN161" s="65"/>
      <c r="AO161" s="65"/>
      <c r="AP161" s="65"/>
      <c r="AQ161" s="65"/>
      <c r="AR161" s="65"/>
      <c r="AS161" s="65"/>
      <c r="AT161" s="65"/>
      <c r="AU161" s="65"/>
      <c r="AV161" s="65"/>
      <c r="AW161" s="65"/>
      <c r="AX161" s="65"/>
      <c r="AY161" s="65"/>
      <c r="AZ161" s="65"/>
      <c r="BA161" s="65"/>
      <c r="BB161" s="65"/>
      <c r="BC161" s="65"/>
      <c r="BD161" s="65"/>
      <c r="BE161" s="65"/>
      <c r="BF161" s="65"/>
      <c r="BG161" s="65"/>
      <c r="BH161" s="65"/>
      <c r="BI161" s="65"/>
      <c r="BJ161" s="65"/>
      <c r="BK161" s="65"/>
      <c r="BL161" s="65"/>
      <c r="BM161" s="65"/>
      <c r="BN161" s="65"/>
      <c r="BO161" s="65"/>
      <c r="BP161" s="65"/>
      <c r="BQ161" s="65"/>
      <c r="BR161" s="65"/>
    </row>
    <row r="162" spans="1:70" s="55" customFormat="1" ht="24">
      <c r="A162" s="39"/>
      <c r="B162" s="46">
        <v>0</v>
      </c>
      <c r="C162" s="46">
        <v>0</v>
      </c>
      <c r="D162" s="46">
        <v>1</v>
      </c>
      <c r="E162" s="47">
        <v>0</v>
      </c>
      <c r="F162" s="47">
        <v>1</v>
      </c>
      <c r="G162" s="47">
        <v>1</v>
      </c>
      <c r="H162" s="47">
        <v>3</v>
      </c>
      <c r="I162" s="47">
        <v>0</v>
      </c>
      <c r="J162" s="46">
        <v>8</v>
      </c>
      <c r="K162" s="46">
        <v>5</v>
      </c>
      <c r="L162" s="46">
        <v>0</v>
      </c>
      <c r="M162" s="46">
        <v>2</v>
      </c>
      <c r="N162" s="46">
        <v>2</v>
      </c>
      <c r="O162" s="46">
        <v>0</v>
      </c>
      <c r="P162" s="46">
        <v>0</v>
      </c>
      <c r="Q162" s="46">
        <v>2</v>
      </c>
      <c r="R162" s="46" t="s">
        <v>9</v>
      </c>
      <c r="S162" s="46">
        <v>0</v>
      </c>
      <c r="T162" s="46">
        <v>8</v>
      </c>
      <c r="U162" s="46">
        <v>5</v>
      </c>
      <c r="V162" s="46">
        <v>0</v>
      </c>
      <c r="W162" s="46">
        <v>2</v>
      </c>
      <c r="X162" s="46">
        <v>0</v>
      </c>
      <c r="Y162" s="46">
        <v>0</v>
      </c>
      <c r="Z162" s="46">
        <v>6</v>
      </c>
      <c r="AA162" s="46">
        <v>0</v>
      </c>
      <c r="AB162" s="46">
        <v>0</v>
      </c>
      <c r="AC162" s="49" t="s">
        <v>191</v>
      </c>
      <c r="AD162" s="48" t="s">
        <v>8</v>
      </c>
      <c r="AE162" s="57">
        <f>15*(1+1.8)+13.1-3.6</f>
        <v>51.5</v>
      </c>
      <c r="AF162" s="57">
        <v>66.099999999999994</v>
      </c>
      <c r="AG162" s="57">
        <f>59.7-10.1</f>
        <v>49.6</v>
      </c>
      <c r="AH162" s="57">
        <v>60.9</v>
      </c>
      <c r="AI162" s="57">
        <v>62.1</v>
      </c>
      <c r="AJ162" s="57">
        <v>63.3</v>
      </c>
      <c r="AK162" s="57">
        <f t="shared" si="13"/>
        <v>353.5</v>
      </c>
      <c r="AL162" s="50">
        <v>2019</v>
      </c>
      <c r="AM162" s="39"/>
    </row>
    <row r="163" spans="1:70" s="55" customFormat="1" ht="24">
      <c r="A163" s="39"/>
      <c r="B163" s="46"/>
      <c r="C163" s="46"/>
      <c r="D163" s="46"/>
      <c r="E163" s="47"/>
      <c r="F163" s="47"/>
      <c r="G163" s="47"/>
      <c r="H163" s="47"/>
      <c r="I163" s="47"/>
      <c r="J163" s="46"/>
      <c r="K163" s="46"/>
      <c r="L163" s="46"/>
      <c r="M163" s="46"/>
      <c r="N163" s="46"/>
      <c r="O163" s="46"/>
      <c r="P163" s="48"/>
      <c r="Q163" s="48"/>
      <c r="R163" s="46"/>
      <c r="S163" s="48">
        <v>0</v>
      </c>
      <c r="T163" s="48">
        <v>8</v>
      </c>
      <c r="U163" s="46">
        <v>5</v>
      </c>
      <c r="V163" s="46">
        <v>0</v>
      </c>
      <c r="W163" s="46">
        <v>2</v>
      </c>
      <c r="X163" s="46">
        <v>0</v>
      </c>
      <c r="Y163" s="46">
        <v>0</v>
      </c>
      <c r="Z163" s="46">
        <v>6</v>
      </c>
      <c r="AA163" s="46">
        <v>0</v>
      </c>
      <c r="AB163" s="46">
        <v>1</v>
      </c>
      <c r="AC163" s="51" t="s">
        <v>192</v>
      </c>
      <c r="AD163" s="48" t="s">
        <v>4</v>
      </c>
      <c r="AE163" s="58">
        <v>14</v>
      </c>
      <c r="AF163" s="58">
        <v>14</v>
      </c>
      <c r="AG163" s="58">
        <v>14</v>
      </c>
      <c r="AH163" s="58">
        <v>14</v>
      </c>
      <c r="AI163" s="58">
        <v>14</v>
      </c>
      <c r="AJ163" s="58">
        <v>14</v>
      </c>
      <c r="AK163" s="56">
        <f t="shared" si="13"/>
        <v>84</v>
      </c>
      <c r="AL163" s="58">
        <v>2019</v>
      </c>
      <c r="AM163" s="39"/>
    </row>
    <row r="164" spans="1:70" s="55" customFormat="1" ht="24">
      <c r="A164" s="39"/>
      <c r="B164" s="46"/>
      <c r="C164" s="46"/>
      <c r="D164" s="46"/>
      <c r="E164" s="47"/>
      <c r="F164" s="47"/>
      <c r="G164" s="47"/>
      <c r="H164" s="47"/>
      <c r="I164" s="47"/>
      <c r="J164" s="46"/>
      <c r="K164" s="46"/>
      <c r="L164" s="46"/>
      <c r="M164" s="46"/>
      <c r="N164" s="46"/>
      <c r="O164" s="46"/>
      <c r="P164" s="48"/>
      <c r="Q164" s="48"/>
      <c r="R164" s="46"/>
      <c r="S164" s="48">
        <v>0</v>
      </c>
      <c r="T164" s="48">
        <v>8</v>
      </c>
      <c r="U164" s="46">
        <v>5</v>
      </c>
      <c r="V164" s="46">
        <v>0</v>
      </c>
      <c r="W164" s="46">
        <v>2</v>
      </c>
      <c r="X164" s="46">
        <v>0</v>
      </c>
      <c r="Y164" s="46">
        <v>0</v>
      </c>
      <c r="Z164" s="46">
        <v>6</v>
      </c>
      <c r="AA164" s="46">
        <v>0</v>
      </c>
      <c r="AB164" s="46">
        <v>2</v>
      </c>
      <c r="AC164" s="51" t="s">
        <v>193</v>
      </c>
      <c r="AD164" s="48" t="s">
        <v>4</v>
      </c>
      <c r="AE164" s="58">
        <v>1</v>
      </c>
      <c r="AF164" s="58">
        <v>1</v>
      </c>
      <c r="AG164" s="58">
        <v>1</v>
      </c>
      <c r="AH164" s="58">
        <v>1</v>
      </c>
      <c r="AI164" s="58">
        <v>1</v>
      </c>
      <c r="AJ164" s="58">
        <v>1</v>
      </c>
      <c r="AK164" s="56">
        <f t="shared" si="13"/>
        <v>6</v>
      </c>
      <c r="AL164" s="58">
        <v>2019</v>
      </c>
      <c r="AM164" s="39"/>
    </row>
    <row r="165" spans="1:70" s="55" customFormat="1" ht="24">
      <c r="A165" s="39"/>
      <c r="B165" s="46"/>
      <c r="C165" s="46"/>
      <c r="D165" s="46"/>
      <c r="E165" s="47"/>
      <c r="F165" s="47"/>
      <c r="G165" s="47"/>
      <c r="H165" s="47"/>
      <c r="I165" s="47"/>
      <c r="J165" s="46"/>
      <c r="K165" s="46"/>
      <c r="L165" s="46"/>
      <c r="M165" s="46"/>
      <c r="N165" s="46"/>
      <c r="O165" s="46"/>
      <c r="P165" s="46"/>
      <c r="Q165" s="46"/>
      <c r="R165" s="46"/>
      <c r="S165" s="46">
        <v>0</v>
      </c>
      <c r="T165" s="46">
        <v>8</v>
      </c>
      <c r="U165" s="46">
        <v>6</v>
      </c>
      <c r="V165" s="46">
        <v>0</v>
      </c>
      <c r="W165" s="46">
        <v>0</v>
      </c>
      <c r="X165" s="46">
        <v>0</v>
      </c>
      <c r="Y165" s="46">
        <v>0</v>
      </c>
      <c r="Z165" s="46">
        <v>0</v>
      </c>
      <c r="AA165" s="46">
        <v>0</v>
      </c>
      <c r="AB165" s="46">
        <v>0</v>
      </c>
      <c r="AC165" s="49" t="s">
        <v>7</v>
      </c>
      <c r="AD165" s="48" t="s">
        <v>0</v>
      </c>
      <c r="AE165" s="54">
        <f t="shared" ref="AE165:AJ165" si="14">AE166+AE173+AE182</f>
        <v>2447.1980000000003</v>
      </c>
      <c r="AF165" s="54">
        <f t="shared" si="14"/>
        <v>1592.6</v>
      </c>
      <c r="AG165" s="54">
        <f t="shared" si="14"/>
        <v>1740.4</v>
      </c>
      <c r="AH165" s="54">
        <f t="shared" si="14"/>
        <v>2108.1</v>
      </c>
      <c r="AI165" s="54">
        <f t="shared" si="14"/>
        <v>2150.3000000000002</v>
      </c>
      <c r="AJ165" s="54">
        <f t="shared" si="14"/>
        <v>2193.5</v>
      </c>
      <c r="AK165" s="54">
        <f t="shared" si="13"/>
        <v>12232.098000000002</v>
      </c>
      <c r="AL165" s="50">
        <v>2019</v>
      </c>
      <c r="AM165" s="39"/>
    </row>
    <row r="166" spans="1:70" s="55" customFormat="1" ht="24">
      <c r="A166" s="39"/>
      <c r="B166" s="46"/>
      <c r="C166" s="46"/>
      <c r="D166" s="46"/>
      <c r="E166" s="47"/>
      <c r="F166" s="47"/>
      <c r="G166" s="47"/>
      <c r="H166" s="47"/>
      <c r="I166" s="47"/>
      <c r="J166" s="46"/>
      <c r="K166" s="46"/>
      <c r="L166" s="46"/>
      <c r="M166" s="46"/>
      <c r="N166" s="46"/>
      <c r="O166" s="46"/>
      <c r="P166" s="48"/>
      <c r="Q166" s="48"/>
      <c r="R166" s="46"/>
      <c r="S166" s="48">
        <v>0</v>
      </c>
      <c r="T166" s="48">
        <v>8</v>
      </c>
      <c r="U166" s="46">
        <v>6</v>
      </c>
      <c r="V166" s="46">
        <v>0</v>
      </c>
      <c r="W166" s="46">
        <v>1</v>
      </c>
      <c r="X166" s="46">
        <v>0</v>
      </c>
      <c r="Y166" s="46">
        <v>0</v>
      </c>
      <c r="Z166" s="46">
        <v>0</v>
      </c>
      <c r="AA166" s="46">
        <v>0</v>
      </c>
      <c r="AB166" s="46">
        <v>0</v>
      </c>
      <c r="AC166" s="51" t="s">
        <v>194</v>
      </c>
      <c r="AD166" s="48" t="s">
        <v>0</v>
      </c>
      <c r="AE166" s="54">
        <f t="shared" ref="AE166:AJ166" si="15">AE169+AE171</f>
        <v>1787.4</v>
      </c>
      <c r="AF166" s="54">
        <f t="shared" si="15"/>
        <v>1437.8</v>
      </c>
      <c r="AG166" s="54">
        <f t="shared" si="15"/>
        <v>1531.9</v>
      </c>
      <c r="AH166" s="54">
        <f t="shared" si="15"/>
        <v>1895.4</v>
      </c>
      <c r="AI166" s="54">
        <f t="shared" si="15"/>
        <v>1933.3</v>
      </c>
      <c r="AJ166" s="54">
        <f t="shared" si="15"/>
        <v>1972.2</v>
      </c>
      <c r="AK166" s="54">
        <f t="shared" si="13"/>
        <v>10558</v>
      </c>
      <c r="AL166" s="50">
        <v>2019</v>
      </c>
      <c r="AM166" s="39"/>
    </row>
    <row r="167" spans="1:70" s="55" customFormat="1" ht="24">
      <c r="A167" s="39"/>
      <c r="B167" s="46"/>
      <c r="C167" s="46"/>
      <c r="D167" s="46"/>
      <c r="E167" s="47"/>
      <c r="F167" s="47"/>
      <c r="G167" s="47"/>
      <c r="H167" s="47"/>
      <c r="I167" s="47"/>
      <c r="J167" s="46"/>
      <c r="K167" s="46"/>
      <c r="L167" s="46"/>
      <c r="M167" s="46"/>
      <c r="N167" s="46"/>
      <c r="O167" s="46"/>
      <c r="P167" s="48"/>
      <c r="Q167" s="48"/>
      <c r="R167" s="46"/>
      <c r="S167" s="48">
        <v>0</v>
      </c>
      <c r="T167" s="48">
        <v>8</v>
      </c>
      <c r="U167" s="46">
        <v>6</v>
      </c>
      <c r="V167" s="46">
        <v>0</v>
      </c>
      <c r="W167" s="46">
        <v>1</v>
      </c>
      <c r="X167" s="46">
        <v>0</v>
      </c>
      <c r="Y167" s="46">
        <v>0</v>
      </c>
      <c r="Z167" s="46">
        <v>0</v>
      </c>
      <c r="AA167" s="46">
        <v>0</v>
      </c>
      <c r="AB167" s="46">
        <v>1</v>
      </c>
      <c r="AC167" s="51" t="s">
        <v>195</v>
      </c>
      <c r="AD167" s="48" t="s">
        <v>4</v>
      </c>
      <c r="AE167" s="50">
        <f t="shared" ref="AE167:AJ167" si="16">AE170+AE172</f>
        <v>49</v>
      </c>
      <c r="AF167" s="50">
        <f t="shared" si="16"/>
        <v>36</v>
      </c>
      <c r="AG167" s="50">
        <f t="shared" si="16"/>
        <v>36</v>
      </c>
      <c r="AH167" s="50">
        <f t="shared" si="16"/>
        <v>36</v>
      </c>
      <c r="AI167" s="50">
        <f t="shared" si="16"/>
        <v>36</v>
      </c>
      <c r="AJ167" s="50">
        <f t="shared" si="16"/>
        <v>36</v>
      </c>
      <c r="AK167" s="50">
        <f>AJ167</f>
        <v>36</v>
      </c>
      <c r="AL167" s="50">
        <v>2019</v>
      </c>
      <c r="AM167" s="39"/>
    </row>
    <row r="168" spans="1:70" s="55" customFormat="1" ht="24">
      <c r="A168" s="39"/>
      <c r="B168" s="46"/>
      <c r="C168" s="46"/>
      <c r="D168" s="46"/>
      <c r="E168" s="47"/>
      <c r="F168" s="47"/>
      <c r="G168" s="47"/>
      <c r="H168" s="47"/>
      <c r="I168" s="47"/>
      <c r="J168" s="46"/>
      <c r="K168" s="46"/>
      <c r="L168" s="46"/>
      <c r="M168" s="46"/>
      <c r="N168" s="46"/>
      <c r="O168" s="46"/>
      <c r="P168" s="48"/>
      <c r="Q168" s="48"/>
      <c r="R168" s="46"/>
      <c r="S168" s="48">
        <v>0</v>
      </c>
      <c r="T168" s="48">
        <v>8</v>
      </c>
      <c r="U168" s="46">
        <v>6</v>
      </c>
      <c r="V168" s="46">
        <v>0</v>
      </c>
      <c r="W168" s="46">
        <v>1</v>
      </c>
      <c r="X168" s="46">
        <v>0</v>
      </c>
      <c r="Y168" s="46">
        <v>0</v>
      </c>
      <c r="Z168" s="46">
        <v>0</v>
      </c>
      <c r="AA168" s="46">
        <v>0</v>
      </c>
      <c r="AB168" s="46">
        <v>2</v>
      </c>
      <c r="AC168" s="51" t="s">
        <v>196</v>
      </c>
      <c r="AD168" s="48" t="s">
        <v>5</v>
      </c>
      <c r="AE168" s="54">
        <v>88</v>
      </c>
      <c r="AF168" s="50">
        <v>88.2</v>
      </c>
      <c r="AG168" s="50">
        <v>88.5</v>
      </c>
      <c r="AH168" s="50">
        <v>88.7</v>
      </c>
      <c r="AI168" s="50">
        <v>88.9</v>
      </c>
      <c r="AJ168" s="54">
        <v>90</v>
      </c>
      <c r="AK168" s="50">
        <f>AJ168</f>
        <v>90</v>
      </c>
      <c r="AL168" s="50">
        <v>2019</v>
      </c>
      <c r="AM168" s="39"/>
    </row>
    <row r="169" spans="1:70" s="55" customFormat="1" ht="24">
      <c r="A169" s="39"/>
      <c r="B169" s="46">
        <v>0</v>
      </c>
      <c r="C169" s="46">
        <v>0</v>
      </c>
      <c r="D169" s="46">
        <v>1</v>
      </c>
      <c r="E169" s="47">
        <v>1</v>
      </c>
      <c r="F169" s="47">
        <v>0</v>
      </c>
      <c r="G169" s="47">
        <v>0</v>
      </c>
      <c r="H169" s="47">
        <v>3</v>
      </c>
      <c r="I169" s="47">
        <v>0</v>
      </c>
      <c r="J169" s="46">
        <v>8</v>
      </c>
      <c r="K169" s="46">
        <v>6</v>
      </c>
      <c r="L169" s="46">
        <v>0</v>
      </c>
      <c r="M169" s="46">
        <v>1</v>
      </c>
      <c r="N169" s="46">
        <v>2</v>
      </c>
      <c r="O169" s="46">
        <v>0</v>
      </c>
      <c r="P169" s="48">
        <v>0</v>
      </c>
      <c r="Q169" s="48">
        <v>2</v>
      </c>
      <c r="R169" s="46" t="s">
        <v>6</v>
      </c>
      <c r="S169" s="48">
        <v>0</v>
      </c>
      <c r="T169" s="48">
        <v>8</v>
      </c>
      <c r="U169" s="46">
        <v>6</v>
      </c>
      <c r="V169" s="46">
        <v>0</v>
      </c>
      <c r="W169" s="46">
        <v>1</v>
      </c>
      <c r="X169" s="46">
        <v>0</v>
      </c>
      <c r="Y169" s="46">
        <v>0</v>
      </c>
      <c r="Z169" s="46">
        <v>1</v>
      </c>
      <c r="AA169" s="46">
        <v>0</v>
      </c>
      <c r="AB169" s="46">
        <v>0</v>
      </c>
      <c r="AC169" s="51" t="s">
        <v>197</v>
      </c>
      <c r="AD169" s="48" t="s">
        <v>0</v>
      </c>
      <c r="AE169" s="50">
        <f>123.6+20-25.4</f>
        <v>118.19999999999999</v>
      </c>
      <c r="AF169" s="50">
        <v>84</v>
      </c>
      <c r="AG169" s="50">
        <v>119.5</v>
      </c>
      <c r="AH169" s="50">
        <v>121.9</v>
      </c>
      <c r="AI169" s="50">
        <v>124.3</v>
      </c>
      <c r="AJ169" s="50">
        <v>126.8</v>
      </c>
      <c r="AK169" s="54">
        <f>SUM(AE169:AJ169)</f>
        <v>694.69999999999993</v>
      </c>
      <c r="AL169" s="50">
        <v>2019</v>
      </c>
      <c r="AM169" s="39"/>
    </row>
    <row r="170" spans="1:70" s="55" customFormat="1" ht="36">
      <c r="A170" s="39"/>
      <c r="B170" s="46"/>
      <c r="C170" s="46"/>
      <c r="D170" s="46"/>
      <c r="E170" s="47"/>
      <c r="F170" s="47"/>
      <c r="G170" s="47"/>
      <c r="H170" s="47"/>
      <c r="I170" s="47"/>
      <c r="J170" s="46"/>
      <c r="K170" s="46"/>
      <c r="L170" s="46"/>
      <c r="M170" s="46"/>
      <c r="N170" s="46"/>
      <c r="O170" s="46"/>
      <c r="P170" s="48"/>
      <c r="Q170" s="48"/>
      <c r="R170" s="46"/>
      <c r="S170" s="48">
        <v>0</v>
      </c>
      <c r="T170" s="48">
        <v>8</v>
      </c>
      <c r="U170" s="46">
        <v>6</v>
      </c>
      <c r="V170" s="46">
        <v>0</v>
      </c>
      <c r="W170" s="46">
        <v>1</v>
      </c>
      <c r="X170" s="46">
        <v>0</v>
      </c>
      <c r="Y170" s="46">
        <v>0</v>
      </c>
      <c r="Z170" s="46">
        <v>1</v>
      </c>
      <c r="AA170" s="46">
        <v>0</v>
      </c>
      <c r="AB170" s="46">
        <v>1</v>
      </c>
      <c r="AC170" s="51" t="s">
        <v>198</v>
      </c>
      <c r="AD170" s="48" t="s">
        <v>4</v>
      </c>
      <c r="AE170" s="50">
        <v>8</v>
      </c>
      <c r="AF170" s="50">
        <v>8</v>
      </c>
      <c r="AG170" s="50">
        <v>8</v>
      </c>
      <c r="AH170" s="50">
        <v>8</v>
      </c>
      <c r="AI170" s="50">
        <v>8</v>
      </c>
      <c r="AJ170" s="50">
        <v>8</v>
      </c>
      <c r="AK170" s="56">
        <f>AJ170</f>
        <v>8</v>
      </c>
      <c r="AL170" s="50">
        <v>2015</v>
      </c>
      <c r="AM170" s="39"/>
    </row>
    <row r="171" spans="1:70" s="55" customFormat="1" ht="36">
      <c r="A171" s="39"/>
      <c r="B171" s="46">
        <v>0</v>
      </c>
      <c r="C171" s="46">
        <v>0</v>
      </c>
      <c r="D171" s="46">
        <v>1</v>
      </c>
      <c r="E171" s="47">
        <v>1</v>
      </c>
      <c r="F171" s="47">
        <v>0</v>
      </c>
      <c r="G171" s="47">
        <v>0</v>
      </c>
      <c r="H171" s="47">
        <v>1</v>
      </c>
      <c r="I171" s="47">
        <v>0</v>
      </c>
      <c r="J171" s="46">
        <v>8</v>
      </c>
      <c r="K171" s="46">
        <v>6</v>
      </c>
      <c r="L171" s="46">
        <v>0</v>
      </c>
      <c r="M171" s="46">
        <v>1</v>
      </c>
      <c r="N171" s="46">
        <v>2</v>
      </c>
      <c r="O171" s="46">
        <v>0</v>
      </c>
      <c r="P171" s="48">
        <v>0</v>
      </c>
      <c r="Q171" s="48">
        <v>1</v>
      </c>
      <c r="R171" s="46" t="s">
        <v>6</v>
      </c>
      <c r="S171" s="48">
        <v>0</v>
      </c>
      <c r="T171" s="48">
        <v>8</v>
      </c>
      <c r="U171" s="46">
        <v>6</v>
      </c>
      <c r="V171" s="46">
        <v>0</v>
      </c>
      <c r="W171" s="46">
        <v>1</v>
      </c>
      <c r="X171" s="46">
        <v>0</v>
      </c>
      <c r="Y171" s="46">
        <v>0</v>
      </c>
      <c r="Z171" s="46">
        <v>2</v>
      </c>
      <c r="AA171" s="46">
        <v>0</v>
      </c>
      <c r="AB171" s="46">
        <v>0</v>
      </c>
      <c r="AC171" s="49" t="s">
        <v>199</v>
      </c>
      <c r="AD171" s="48" t="s">
        <v>0</v>
      </c>
      <c r="AE171" s="54">
        <f>2101.5-432.3</f>
        <v>1669.2</v>
      </c>
      <c r="AF171" s="54">
        <v>1353.8</v>
      </c>
      <c r="AG171" s="54">
        <f>1738.9-326.5</f>
        <v>1412.4</v>
      </c>
      <c r="AH171" s="54">
        <v>1773.5</v>
      </c>
      <c r="AI171" s="54">
        <v>1809</v>
      </c>
      <c r="AJ171" s="54">
        <v>1845.4</v>
      </c>
      <c r="AK171" s="54">
        <f>SUM(AE171:AJ171)</f>
        <v>9863.2999999999993</v>
      </c>
      <c r="AL171" s="50">
        <v>2019</v>
      </c>
      <c r="AM171" s="39"/>
    </row>
    <row r="172" spans="1:70" s="55" customFormat="1" ht="24">
      <c r="A172" s="39"/>
      <c r="B172" s="46"/>
      <c r="C172" s="46"/>
      <c r="D172" s="46"/>
      <c r="E172" s="47"/>
      <c r="F172" s="47"/>
      <c r="G172" s="47"/>
      <c r="H172" s="47"/>
      <c r="I172" s="47"/>
      <c r="J172" s="46"/>
      <c r="K172" s="46"/>
      <c r="L172" s="46"/>
      <c r="M172" s="46"/>
      <c r="N172" s="46"/>
      <c r="O172" s="46"/>
      <c r="P172" s="48"/>
      <c r="Q172" s="48"/>
      <c r="R172" s="46"/>
      <c r="S172" s="48">
        <v>0</v>
      </c>
      <c r="T172" s="48">
        <v>8</v>
      </c>
      <c r="U172" s="46">
        <v>6</v>
      </c>
      <c r="V172" s="46">
        <v>0</v>
      </c>
      <c r="W172" s="46">
        <v>1</v>
      </c>
      <c r="X172" s="46">
        <v>0</v>
      </c>
      <c r="Y172" s="46">
        <v>0</v>
      </c>
      <c r="Z172" s="46">
        <v>2</v>
      </c>
      <c r="AA172" s="46">
        <v>0</v>
      </c>
      <c r="AB172" s="46">
        <v>1</v>
      </c>
      <c r="AC172" s="51" t="s">
        <v>200</v>
      </c>
      <c r="AD172" s="48" t="s">
        <v>4</v>
      </c>
      <c r="AE172" s="50">
        <v>41</v>
      </c>
      <c r="AF172" s="50">
        <v>28</v>
      </c>
      <c r="AG172" s="50">
        <v>28</v>
      </c>
      <c r="AH172" s="50">
        <v>28</v>
      </c>
      <c r="AI172" s="50">
        <v>28</v>
      </c>
      <c r="AJ172" s="50">
        <v>28</v>
      </c>
      <c r="AK172" s="56">
        <f>AJ172</f>
        <v>28</v>
      </c>
      <c r="AL172" s="50">
        <v>2015</v>
      </c>
      <c r="AM172" s="39"/>
    </row>
    <row r="173" spans="1:70" s="55" customFormat="1" ht="48">
      <c r="A173" s="39"/>
      <c r="B173" s="46"/>
      <c r="C173" s="46"/>
      <c r="D173" s="46"/>
      <c r="E173" s="47"/>
      <c r="F173" s="47"/>
      <c r="G173" s="47"/>
      <c r="H173" s="47"/>
      <c r="I173" s="47"/>
      <c r="J173" s="46"/>
      <c r="K173" s="46"/>
      <c r="L173" s="46"/>
      <c r="M173" s="46"/>
      <c r="N173" s="46"/>
      <c r="O173" s="46"/>
      <c r="P173" s="48"/>
      <c r="Q173" s="48"/>
      <c r="R173" s="46"/>
      <c r="S173" s="48">
        <v>0</v>
      </c>
      <c r="T173" s="48">
        <v>8</v>
      </c>
      <c r="U173" s="46">
        <v>6</v>
      </c>
      <c r="V173" s="46">
        <v>0</v>
      </c>
      <c r="W173" s="46">
        <v>2</v>
      </c>
      <c r="X173" s="46">
        <v>0</v>
      </c>
      <c r="Y173" s="46">
        <v>0</v>
      </c>
      <c r="Z173" s="46">
        <v>0</v>
      </c>
      <c r="AA173" s="46">
        <v>0</v>
      </c>
      <c r="AB173" s="46">
        <v>0</v>
      </c>
      <c r="AC173" s="51" t="s">
        <v>201</v>
      </c>
      <c r="AD173" s="48" t="s">
        <v>0</v>
      </c>
      <c r="AE173" s="54">
        <f t="shared" ref="AE173:AJ173" si="17">AE176+AE178+AE180</f>
        <v>290.8</v>
      </c>
      <c r="AF173" s="54">
        <f t="shared" si="17"/>
        <v>154.80000000000001</v>
      </c>
      <c r="AG173" s="54">
        <f t="shared" si="17"/>
        <v>208.5</v>
      </c>
      <c r="AH173" s="54">
        <f t="shared" si="17"/>
        <v>212.7</v>
      </c>
      <c r="AI173" s="54">
        <f t="shared" si="17"/>
        <v>217</v>
      </c>
      <c r="AJ173" s="54">
        <f t="shared" si="17"/>
        <v>221.3</v>
      </c>
      <c r="AK173" s="54">
        <f>SUM(AE173:AJ173)</f>
        <v>1305.0999999999999</v>
      </c>
      <c r="AL173" s="50">
        <v>2019</v>
      </c>
      <c r="AM173" s="39"/>
    </row>
    <row r="174" spans="1:70" s="55" customFormat="1">
      <c r="A174" s="39"/>
      <c r="B174" s="46"/>
      <c r="C174" s="46"/>
      <c r="D174" s="46"/>
      <c r="E174" s="47"/>
      <c r="F174" s="47"/>
      <c r="G174" s="47"/>
      <c r="H174" s="47"/>
      <c r="I174" s="47"/>
      <c r="J174" s="46"/>
      <c r="K174" s="46"/>
      <c r="L174" s="46"/>
      <c r="M174" s="46"/>
      <c r="N174" s="46"/>
      <c r="O174" s="46"/>
      <c r="P174" s="48"/>
      <c r="Q174" s="48"/>
      <c r="R174" s="46"/>
      <c r="S174" s="48">
        <v>0</v>
      </c>
      <c r="T174" s="48">
        <v>8</v>
      </c>
      <c r="U174" s="46">
        <v>6</v>
      </c>
      <c r="V174" s="46">
        <v>0</v>
      </c>
      <c r="W174" s="46">
        <v>2</v>
      </c>
      <c r="X174" s="46">
        <v>0</v>
      </c>
      <c r="Y174" s="46">
        <v>0</v>
      </c>
      <c r="Z174" s="46">
        <v>0</v>
      </c>
      <c r="AA174" s="46">
        <v>0</v>
      </c>
      <c r="AB174" s="46">
        <v>1</v>
      </c>
      <c r="AC174" s="51" t="s">
        <v>202</v>
      </c>
      <c r="AD174" s="48" t="s">
        <v>4</v>
      </c>
      <c r="AE174" s="50">
        <f>AE177+AE179+AE181</f>
        <v>576</v>
      </c>
      <c r="AF174" s="50">
        <v>150</v>
      </c>
      <c r="AG174" s="82">
        <v>150</v>
      </c>
      <c r="AH174" s="82">
        <v>150</v>
      </c>
      <c r="AI174" s="82">
        <v>150</v>
      </c>
      <c r="AJ174" s="82">
        <v>150</v>
      </c>
      <c r="AK174" s="119">
        <f>SUM(AE174:AJ174)</f>
        <v>1326</v>
      </c>
      <c r="AL174" s="50">
        <v>2019</v>
      </c>
      <c r="AM174" s="39"/>
    </row>
    <row r="175" spans="1:70" s="55" customFormat="1" ht="24">
      <c r="A175" s="39"/>
      <c r="B175" s="46"/>
      <c r="C175" s="46"/>
      <c r="D175" s="46"/>
      <c r="E175" s="47"/>
      <c r="F175" s="47"/>
      <c r="G175" s="47"/>
      <c r="H175" s="47"/>
      <c r="I175" s="47"/>
      <c r="J175" s="46"/>
      <c r="K175" s="46"/>
      <c r="L175" s="46"/>
      <c r="M175" s="46"/>
      <c r="N175" s="46"/>
      <c r="O175" s="46"/>
      <c r="P175" s="48"/>
      <c r="Q175" s="48"/>
      <c r="R175" s="46"/>
      <c r="S175" s="48">
        <v>0</v>
      </c>
      <c r="T175" s="48">
        <v>8</v>
      </c>
      <c r="U175" s="46">
        <v>6</v>
      </c>
      <c r="V175" s="46">
        <v>0</v>
      </c>
      <c r="W175" s="46">
        <v>2</v>
      </c>
      <c r="X175" s="46">
        <v>0</v>
      </c>
      <c r="Y175" s="46">
        <v>0</v>
      </c>
      <c r="Z175" s="46">
        <v>0</v>
      </c>
      <c r="AA175" s="46">
        <v>0</v>
      </c>
      <c r="AB175" s="46">
        <v>2</v>
      </c>
      <c r="AC175" s="51" t="s">
        <v>203</v>
      </c>
      <c r="AD175" s="48" t="s">
        <v>5</v>
      </c>
      <c r="AE175" s="61">
        <v>50</v>
      </c>
      <c r="AF175" s="61">
        <v>51</v>
      </c>
      <c r="AG175" s="61">
        <v>52</v>
      </c>
      <c r="AH175" s="61">
        <v>53</v>
      </c>
      <c r="AI175" s="61">
        <v>54</v>
      </c>
      <c r="AJ175" s="61">
        <v>55</v>
      </c>
      <c r="AK175" s="61">
        <f>AJ175</f>
        <v>55</v>
      </c>
      <c r="AL175" s="50">
        <v>2019</v>
      </c>
      <c r="AM175" s="39"/>
    </row>
    <row r="176" spans="1:70" s="55" customFormat="1" ht="36">
      <c r="A176" s="39"/>
      <c r="B176" s="46"/>
      <c r="C176" s="46"/>
      <c r="D176" s="46"/>
      <c r="E176" s="47"/>
      <c r="F176" s="47"/>
      <c r="G176" s="47"/>
      <c r="H176" s="47"/>
      <c r="I176" s="47"/>
      <c r="J176" s="46"/>
      <c r="K176" s="46"/>
      <c r="L176" s="46"/>
      <c r="M176" s="46"/>
      <c r="N176" s="46"/>
      <c r="O176" s="46"/>
      <c r="P176" s="46"/>
      <c r="Q176" s="46"/>
      <c r="R176" s="46"/>
      <c r="S176" s="46">
        <v>0</v>
      </c>
      <c r="T176" s="46">
        <v>8</v>
      </c>
      <c r="U176" s="46">
        <v>6</v>
      </c>
      <c r="V176" s="46">
        <v>0</v>
      </c>
      <c r="W176" s="46">
        <v>2</v>
      </c>
      <c r="X176" s="46">
        <v>0</v>
      </c>
      <c r="Y176" s="46">
        <v>0</v>
      </c>
      <c r="Z176" s="46">
        <v>1</v>
      </c>
      <c r="AA176" s="46">
        <v>0</v>
      </c>
      <c r="AB176" s="46">
        <v>0</v>
      </c>
      <c r="AC176" s="51" t="s">
        <v>204</v>
      </c>
      <c r="AD176" s="48" t="s">
        <v>0</v>
      </c>
      <c r="AE176" s="57">
        <v>150</v>
      </c>
      <c r="AF176" s="57">
        <f>100-100</f>
        <v>0</v>
      </c>
      <c r="AG176" s="57">
        <f>87.5-87.5</f>
        <v>0</v>
      </c>
      <c r="AH176" s="57">
        <f>87.5-87.5</f>
        <v>0</v>
      </c>
      <c r="AI176" s="57">
        <f>150-150</f>
        <v>0</v>
      </c>
      <c r="AJ176" s="57">
        <f>150-150</f>
        <v>0</v>
      </c>
      <c r="AK176" s="54">
        <f>SUM(AE176:AJ176)</f>
        <v>150</v>
      </c>
      <c r="AL176" s="50">
        <v>2014</v>
      </c>
      <c r="AM176" s="39"/>
    </row>
    <row r="177" spans="1:71" s="55" customFormat="1" ht="24">
      <c r="A177" s="39"/>
      <c r="B177" s="46"/>
      <c r="C177" s="46"/>
      <c r="D177" s="46"/>
      <c r="E177" s="47"/>
      <c r="F177" s="47"/>
      <c r="G177" s="47"/>
      <c r="H177" s="47"/>
      <c r="I177" s="47"/>
      <c r="J177" s="46"/>
      <c r="K177" s="46"/>
      <c r="L177" s="46"/>
      <c r="M177" s="46"/>
      <c r="N177" s="46"/>
      <c r="O177" s="46"/>
      <c r="P177" s="48"/>
      <c r="Q177" s="48"/>
      <c r="R177" s="46"/>
      <c r="S177" s="48">
        <v>0</v>
      </c>
      <c r="T177" s="48">
        <v>8</v>
      </c>
      <c r="U177" s="46">
        <v>6</v>
      </c>
      <c r="V177" s="46">
        <v>0</v>
      </c>
      <c r="W177" s="46">
        <v>2</v>
      </c>
      <c r="X177" s="46">
        <v>0</v>
      </c>
      <c r="Y177" s="46">
        <v>0</v>
      </c>
      <c r="Z177" s="46">
        <v>1</v>
      </c>
      <c r="AA177" s="46">
        <v>0</v>
      </c>
      <c r="AB177" s="46">
        <v>1</v>
      </c>
      <c r="AC177" s="51" t="s">
        <v>205</v>
      </c>
      <c r="AD177" s="48" t="s">
        <v>4</v>
      </c>
      <c r="AE177" s="58">
        <v>15</v>
      </c>
      <c r="AF177" s="58">
        <v>0</v>
      </c>
      <c r="AG177" s="58">
        <v>0</v>
      </c>
      <c r="AH177" s="58">
        <v>0</v>
      </c>
      <c r="AI177" s="58">
        <v>0</v>
      </c>
      <c r="AJ177" s="58">
        <v>0</v>
      </c>
      <c r="AK177" s="56">
        <f>SUM(AE177:AJ177)</f>
        <v>15</v>
      </c>
      <c r="AL177" s="50">
        <v>2014</v>
      </c>
      <c r="AM177" s="39"/>
    </row>
    <row r="178" spans="1:71" s="55" customFormat="1" ht="24">
      <c r="A178" s="39"/>
      <c r="B178" s="46"/>
      <c r="C178" s="46"/>
      <c r="D178" s="46"/>
      <c r="E178" s="47"/>
      <c r="F178" s="47"/>
      <c r="G178" s="47"/>
      <c r="H178" s="47"/>
      <c r="I178" s="47"/>
      <c r="J178" s="46"/>
      <c r="K178" s="46"/>
      <c r="L178" s="46"/>
      <c r="M178" s="46"/>
      <c r="N178" s="46"/>
      <c r="O178" s="46"/>
      <c r="P178" s="46"/>
      <c r="Q178" s="46"/>
      <c r="R178" s="46"/>
      <c r="S178" s="46">
        <v>0</v>
      </c>
      <c r="T178" s="46">
        <v>8</v>
      </c>
      <c r="U178" s="46">
        <v>6</v>
      </c>
      <c r="V178" s="46">
        <v>0</v>
      </c>
      <c r="W178" s="46">
        <v>2</v>
      </c>
      <c r="X178" s="46">
        <v>0</v>
      </c>
      <c r="Y178" s="46">
        <v>0</v>
      </c>
      <c r="Z178" s="46">
        <v>2</v>
      </c>
      <c r="AA178" s="46">
        <v>0</v>
      </c>
      <c r="AB178" s="46">
        <v>0</v>
      </c>
      <c r="AC178" s="51" t="s">
        <v>206</v>
      </c>
      <c r="AD178" s="48" t="s">
        <v>0</v>
      </c>
      <c r="AE178" s="54">
        <f>312-171.2</f>
        <v>140.80000000000001</v>
      </c>
      <c r="AF178" s="54">
        <f>209-209</f>
        <v>0</v>
      </c>
      <c r="AG178" s="54">
        <f>181.9-181.9</f>
        <v>0</v>
      </c>
      <c r="AH178" s="54">
        <f>181.9-181.9</f>
        <v>0</v>
      </c>
      <c r="AI178" s="54">
        <f>312-312</f>
        <v>0</v>
      </c>
      <c r="AJ178" s="54">
        <f>312-312</f>
        <v>0</v>
      </c>
      <c r="AK178" s="54">
        <f>SUM(AE178:AJ178)</f>
        <v>140.80000000000001</v>
      </c>
      <c r="AL178" s="50">
        <v>2014</v>
      </c>
      <c r="AM178" s="39"/>
    </row>
    <row r="179" spans="1:71" s="55" customFormat="1" ht="24">
      <c r="A179" s="39"/>
      <c r="B179" s="46"/>
      <c r="C179" s="46"/>
      <c r="D179" s="46"/>
      <c r="E179" s="47"/>
      <c r="F179" s="47"/>
      <c r="G179" s="47"/>
      <c r="H179" s="47"/>
      <c r="I179" s="47"/>
      <c r="J179" s="46"/>
      <c r="K179" s="46"/>
      <c r="L179" s="46"/>
      <c r="M179" s="46"/>
      <c r="N179" s="46"/>
      <c r="O179" s="46"/>
      <c r="P179" s="48"/>
      <c r="Q179" s="48"/>
      <c r="R179" s="46"/>
      <c r="S179" s="48">
        <v>0</v>
      </c>
      <c r="T179" s="48">
        <v>8</v>
      </c>
      <c r="U179" s="46">
        <v>6</v>
      </c>
      <c r="V179" s="46">
        <v>0</v>
      </c>
      <c r="W179" s="46">
        <v>2</v>
      </c>
      <c r="X179" s="46">
        <v>0</v>
      </c>
      <c r="Y179" s="46">
        <v>0</v>
      </c>
      <c r="Z179" s="46">
        <v>2</v>
      </c>
      <c r="AA179" s="46">
        <v>0</v>
      </c>
      <c r="AB179" s="46">
        <v>1</v>
      </c>
      <c r="AC179" s="51" t="s">
        <v>207</v>
      </c>
      <c r="AD179" s="48" t="s">
        <v>4</v>
      </c>
      <c r="AE179" s="50">
        <v>561</v>
      </c>
      <c r="AF179" s="50">
        <v>0</v>
      </c>
      <c r="AG179" s="50">
        <v>0</v>
      </c>
      <c r="AH179" s="50">
        <v>0</v>
      </c>
      <c r="AI179" s="50">
        <v>0</v>
      </c>
      <c r="AJ179" s="50">
        <v>0</v>
      </c>
      <c r="AK179" s="56">
        <f>SUM(AE179:AJ179)</f>
        <v>561</v>
      </c>
      <c r="AL179" s="50">
        <v>2014</v>
      </c>
      <c r="AM179" s="39"/>
    </row>
    <row r="180" spans="1:71" s="55" customFormat="1" ht="24">
      <c r="A180" s="39"/>
      <c r="B180" s="46">
        <v>0</v>
      </c>
      <c r="C180" s="46">
        <v>0</v>
      </c>
      <c r="D180" s="46">
        <v>1</v>
      </c>
      <c r="E180" s="47">
        <v>1</v>
      </c>
      <c r="F180" s="47">
        <v>0</v>
      </c>
      <c r="G180" s="47">
        <v>0</v>
      </c>
      <c r="H180" s="47">
        <v>3</v>
      </c>
      <c r="I180" s="47">
        <v>0</v>
      </c>
      <c r="J180" s="46">
        <v>8</v>
      </c>
      <c r="K180" s="46">
        <v>6</v>
      </c>
      <c r="L180" s="46">
        <v>0</v>
      </c>
      <c r="M180" s="46">
        <v>2</v>
      </c>
      <c r="N180" s="46">
        <v>2</v>
      </c>
      <c r="O180" s="46">
        <v>0</v>
      </c>
      <c r="P180" s="46">
        <v>0</v>
      </c>
      <c r="Q180" s="46">
        <v>3</v>
      </c>
      <c r="R180" s="46" t="s">
        <v>6</v>
      </c>
      <c r="S180" s="46">
        <v>0</v>
      </c>
      <c r="T180" s="46">
        <v>8</v>
      </c>
      <c r="U180" s="46">
        <v>6</v>
      </c>
      <c r="V180" s="46">
        <v>0</v>
      </c>
      <c r="W180" s="46">
        <v>2</v>
      </c>
      <c r="X180" s="46">
        <v>0</v>
      </c>
      <c r="Y180" s="46">
        <v>0</v>
      </c>
      <c r="Z180" s="46">
        <v>3</v>
      </c>
      <c r="AA180" s="46">
        <v>0</v>
      </c>
      <c r="AB180" s="46">
        <v>0</v>
      </c>
      <c r="AC180" s="51" t="s">
        <v>208</v>
      </c>
      <c r="AD180" s="48" t="s">
        <v>0</v>
      </c>
      <c r="AE180" s="54">
        <v>0</v>
      </c>
      <c r="AF180" s="54">
        <v>154.80000000000001</v>
      </c>
      <c r="AG180" s="54">
        <v>208.5</v>
      </c>
      <c r="AH180" s="54">
        <v>212.7</v>
      </c>
      <c r="AI180" s="54">
        <v>217</v>
      </c>
      <c r="AJ180" s="54">
        <v>221.3</v>
      </c>
      <c r="AK180" s="54">
        <f>SUM(AE180:AJ180)</f>
        <v>1014.3</v>
      </c>
      <c r="AL180" s="50">
        <v>2019</v>
      </c>
      <c r="AM180" s="39"/>
    </row>
    <row r="181" spans="1:71" s="55" customFormat="1" ht="24">
      <c r="A181" s="39"/>
      <c r="B181" s="46"/>
      <c r="C181" s="46"/>
      <c r="D181" s="46"/>
      <c r="E181" s="47"/>
      <c r="F181" s="47"/>
      <c r="G181" s="47"/>
      <c r="H181" s="47"/>
      <c r="I181" s="47"/>
      <c r="J181" s="46"/>
      <c r="K181" s="46"/>
      <c r="L181" s="46"/>
      <c r="M181" s="46"/>
      <c r="N181" s="46"/>
      <c r="O181" s="46"/>
      <c r="P181" s="48"/>
      <c r="Q181" s="48"/>
      <c r="R181" s="46"/>
      <c r="S181" s="48">
        <v>0</v>
      </c>
      <c r="T181" s="48">
        <v>8</v>
      </c>
      <c r="U181" s="46">
        <v>6</v>
      </c>
      <c r="V181" s="46">
        <v>0</v>
      </c>
      <c r="W181" s="46">
        <v>2</v>
      </c>
      <c r="X181" s="46">
        <v>0</v>
      </c>
      <c r="Y181" s="46">
        <v>0</v>
      </c>
      <c r="Z181" s="46">
        <v>3</v>
      </c>
      <c r="AA181" s="46">
        <v>0</v>
      </c>
      <c r="AB181" s="46">
        <v>1</v>
      </c>
      <c r="AC181" s="51" t="s">
        <v>209</v>
      </c>
      <c r="AD181" s="48" t="s">
        <v>5</v>
      </c>
      <c r="AE181" s="50">
        <v>0</v>
      </c>
      <c r="AF181" s="50">
        <f>(12+876+34)/922*100</f>
        <v>100</v>
      </c>
      <c r="AG181" s="50">
        <f>(11+798+34)/843*100</f>
        <v>100</v>
      </c>
      <c r="AH181" s="50">
        <f>(11+798+34)/843*100</f>
        <v>100</v>
      </c>
      <c r="AI181" s="50">
        <f>(15+1680+50)/1745*100</f>
        <v>100</v>
      </c>
      <c r="AJ181" s="50">
        <f>(15+1680+50)/1745*100</f>
        <v>100</v>
      </c>
      <c r="AK181" s="56">
        <f>AJ181</f>
        <v>100</v>
      </c>
      <c r="AL181" s="50">
        <v>2019</v>
      </c>
      <c r="AM181" s="39"/>
    </row>
    <row r="182" spans="1:71" s="55" customFormat="1" ht="24">
      <c r="A182" s="39"/>
      <c r="B182" s="46"/>
      <c r="C182" s="46"/>
      <c r="D182" s="46"/>
      <c r="E182" s="47"/>
      <c r="F182" s="47"/>
      <c r="G182" s="47"/>
      <c r="H182" s="47"/>
      <c r="I182" s="47"/>
      <c r="J182" s="46"/>
      <c r="K182" s="46"/>
      <c r="L182" s="46"/>
      <c r="M182" s="46"/>
      <c r="N182" s="46"/>
      <c r="O182" s="46"/>
      <c r="P182" s="48"/>
      <c r="Q182" s="48"/>
      <c r="R182" s="46"/>
      <c r="S182" s="48">
        <v>0</v>
      </c>
      <c r="T182" s="48">
        <v>8</v>
      </c>
      <c r="U182" s="46">
        <v>6</v>
      </c>
      <c r="V182" s="46">
        <v>0</v>
      </c>
      <c r="W182" s="46">
        <v>3</v>
      </c>
      <c r="X182" s="46">
        <v>0</v>
      </c>
      <c r="Y182" s="46">
        <v>0</v>
      </c>
      <c r="Z182" s="46">
        <v>0</v>
      </c>
      <c r="AA182" s="46">
        <v>0</v>
      </c>
      <c r="AB182" s="46">
        <v>0</v>
      </c>
      <c r="AC182" s="51" t="s">
        <v>210</v>
      </c>
      <c r="AD182" s="48" t="s">
        <v>0</v>
      </c>
      <c r="AE182" s="54">
        <f t="shared" ref="AE182:AJ183" si="18">AE185+AE187</f>
        <v>368.99799999999999</v>
      </c>
      <c r="AF182" s="54">
        <f t="shared" si="18"/>
        <v>0</v>
      </c>
      <c r="AG182" s="54">
        <f t="shared" si="18"/>
        <v>0</v>
      </c>
      <c r="AH182" s="54">
        <f t="shared" si="18"/>
        <v>0</v>
      </c>
      <c r="AI182" s="54">
        <f t="shared" si="18"/>
        <v>0</v>
      </c>
      <c r="AJ182" s="54">
        <f t="shared" si="18"/>
        <v>0</v>
      </c>
      <c r="AK182" s="54">
        <f>SUM(AE182:AJ182)</f>
        <v>368.99799999999999</v>
      </c>
      <c r="AL182" s="50">
        <v>2014</v>
      </c>
      <c r="AM182" s="39"/>
    </row>
    <row r="183" spans="1:71" s="55" customFormat="1" ht="24">
      <c r="A183" s="39"/>
      <c r="B183" s="46"/>
      <c r="C183" s="46"/>
      <c r="D183" s="46"/>
      <c r="E183" s="47"/>
      <c r="F183" s="47"/>
      <c r="G183" s="47"/>
      <c r="H183" s="47"/>
      <c r="I183" s="47"/>
      <c r="J183" s="46"/>
      <c r="K183" s="46"/>
      <c r="L183" s="46"/>
      <c r="M183" s="46"/>
      <c r="N183" s="46"/>
      <c r="O183" s="46"/>
      <c r="P183" s="48"/>
      <c r="Q183" s="48"/>
      <c r="R183" s="46"/>
      <c r="S183" s="48">
        <v>0</v>
      </c>
      <c r="T183" s="48">
        <v>8</v>
      </c>
      <c r="U183" s="46">
        <v>6</v>
      </c>
      <c r="V183" s="46">
        <v>0</v>
      </c>
      <c r="W183" s="46">
        <v>3</v>
      </c>
      <c r="X183" s="46">
        <v>0</v>
      </c>
      <c r="Y183" s="46">
        <v>0</v>
      </c>
      <c r="Z183" s="46">
        <v>0</v>
      </c>
      <c r="AA183" s="46">
        <v>0</v>
      </c>
      <c r="AB183" s="46">
        <v>1</v>
      </c>
      <c r="AC183" s="51" t="s">
        <v>211</v>
      </c>
      <c r="AD183" s="48" t="s">
        <v>4</v>
      </c>
      <c r="AE183" s="50">
        <f t="shared" si="18"/>
        <v>166</v>
      </c>
      <c r="AF183" s="50">
        <f t="shared" si="18"/>
        <v>0</v>
      </c>
      <c r="AG183" s="50">
        <f t="shared" si="18"/>
        <v>0</v>
      </c>
      <c r="AH183" s="50">
        <f t="shared" si="18"/>
        <v>0</v>
      </c>
      <c r="AI183" s="50">
        <f t="shared" si="18"/>
        <v>0</v>
      </c>
      <c r="AJ183" s="50">
        <f t="shared" si="18"/>
        <v>0</v>
      </c>
      <c r="AK183" s="56">
        <f>SUM(AE183:AJ183)</f>
        <v>166</v>
      </c>
      <c r="AL183" s="50">
        <v>2014</v>
      </c>
      <c r="AM183" s="39"/>
    </row>
    <row r="184" spans="1:71" s="55" customFormat="1" ht="36">
      <c r="A184" s="39"/>
      <c r="B184" s="46"/>
      <c r="C184" s="46"/>
      <c r="D184" s="46"/>
      <c r="E184" s="47"/>
      <c r="F184" s="47"/>
      <c r="G184" s="47"/>
      <c r="H184" s="47"/>
      <c r="I184" s="47"/>
      <c r="J184" s="46"/>
      <c r="K184" s="46"/>
      <c r="L184" s="46"/>
      <c r="M184" s="46"/>
      <c r="N184" s="46"/>
      <c r="O184" s="46"/>
      <c r="P184" s="48"/>
      <c r="Q184" s="48"/>
      <c r="R184" s="46"/>
      <c r="S184" s="48">
        <v>0</v>
      </c>
      <c r="T184" s="48">
        <v>8</v>
      </c>
      <c r="U184" s="46">
        <v>6</v>
      </c>
      <c r="V184" s="46">
        <v>0</v>
      </c>
      <c r="W184" s="46">
        <v>3</v>
      </c>
      <c r="X184" s="46">
        <v>0</v>
      </c>
      <c r="Y184" s="46">
        <v>0</v>
      </c>
      <c r="Z184" s="46">
        <v>0</v>
      </c>
      <c r="AA184" s="46">
        <v>0</v>
      </c>
      <c r="AB184" s="46">
        <v>2</v>
      </c>
      <c r="AC184" s="51" t="s">
        <v>212</v>
      </c>
      <c r="AD184" s="48" t="s">
        <v>5</v>
      </c>
      <c r="AE184" s="54">
        <f t="shared" ref="AE184:AJ184" si="19">AE182/AE165*100</f>
        <v>15.078387609012427</v>
      </c>
      <c r="AF184" s="54">
        <f t="shared" si="19"/>
        <v>0</v>
      </c>
      <c r="AG184" s="54">
        <f t="shared" si="19"/>
        <v>0</v>
      </c>
      <c r="AH184" s="54">
        <f t="shared" si="19"/>
        <v>0</v>
      </c>
      <c r="AI184" s="54">
        <f t="shared" si="19"/>
        <v>0</v>
      </c>
      <c r="AJ184" s="54">
        <f t="shared" si="19"/>
        <v>0</v>
      </c>
      <c r="AK184" s="54">
        <f>AJ184</f>
        <v>0</v>
      </c>
      <c r="AL184" s="50">
        <v>2014</v>
      </c>
      <c r="AM184" s="39"/>
    </row>
    <row r="185" spans="1:71" s="55" customFormat="1" ht="36">
      <c r="A185" s="39"/>
      <c r="B185" s="46"/>
      <c r="C185" s="46"/>
      <c r="D185" s="46"/>
      <c r="E185" s="47"/>
      <c r="F185" s="47"/>
      <c r="G185" s="47"/>
      <c r="H185" s="47"/>
      <c r="I185" s="47"/>
      <c r="J185" s="46"/>
      <c r="K185" s="46"/>
      <c r="L185" s="46"/>
      <c r="M185" s="46"/>
      <c r="N185" s="46"/>
      <c r="O185" s="46"/>
      <c r="P185" s="46"/>
      <c r="Q185" s="46"/>
      <c r="R185" s="46"/>
      <c r="S185" s="46">
        <v>0</v>
      </c>
      <c r="T185" s="46">
        <v>8</v>
      </c>
      <c r="U185" s="46">
        <v>6</v>
      </c>
      <c r="V185" s="46">
        <v>0</v>
      </c>
      <c r="W185" s="46">
        <v>3</v>
      </c>
      <c r="X185" s="46">
        <v>0</v>
      </c>
      <c r="Y185" s="46">
        <v>0</v>
      </c>
      <c r="Z185" s="46">
        <v>1</v>
      </c>
      <c r="AA185" s="46">
        <v>0</v>
      </c>
      <c r="AB185" s="46">
        <v>0</v>
      </c>
      <c r="AC185" s="49" t="s">
        <v>213</v>
      </c>
      <c r="AD185" s="48" t="s">
        <v>0</v>
      </c>
      <c r="AE185" s="54">
        <f>233.3-64.3</f>
        <v>169</v>
      </c>
      <c r="AF185" s="54">
        <v>0</v>
      </c>
      <c r="AG185" s="54">
        <v>0</v>
      </c>
      <c r="AH185" s="54">
        <v>0</v>
      </c>
      <c r="AI185" s="54">
        <v>0</v>
      </c>
      <c r="AJ185" s="54">
        <v>0</v>
      </c>
      <c r="AK185" s="54">
        <f>SUM(AE185:AJ185)</f>
        <v>169</v>
      </c>
      <c r="AL185" s="50">
        <v>2014</v>
      </c>
      <c r="AM185" s="39"/>
    </row>
    <row r="186" spans="1:71" s="55" customFormat="1" ht="24">
      <c r="A186" s="39"/>
      <c r="B186" s="46"/>
      <c r="C186" s="46"/>
      <c r="D186" s="46"/>
      <c r="E186" s="47"/>
      <c r="F186" s="47"/>
      <c r="G186" s="47"/>
      <c r="H186" s="47"/>
      <c r="I186" s="47"/>
      <c r="J186" s="46"/>
      <c r="K186" s="46"/>
      <c r="L186" s="46"/>
      <c r="M186" s="46"/>
      <c r="N186" s="46"/>
      <c r="O186" s="46"/>
      <c r="P186" s="48"/>
      <c r="Q186" s="48"/>
      <c r="R186" s="46"/>
      <c r="S186" s="48">
        <v>0</v>
      </c>
      <c r="T186" s="48">
        <v>8</v>
      </c>
      <c r="U186" s="46">
        <v>6</v>
      </c>
      <c r="V186" s="46">
        <v>0</v>
      </c>
      <c r="W186" s="46">
        <v>3</v>
      </c>
      <c r="X186" s="46">
        <v>0</v>
      </c>
      <c r="Y186" s="46">
        <v>0</v>
      </c>
      <c r="Z186" s="46">
        <v>1</v>
      </c>
      <c r="AA186" s="46">
        <v>0</v>
      </c>
      <c r="AB186" s="46">
        <v>1</v>
      </c>
      <c r="AC186" s="51" t="s">
        <v>214</v>
      </c>
      <c r="AD186" s="48" t="s">
        <v>4</v>
      </c>
      <c r="AE186" s="50">
        <v>116</v>
      </c>
      <c r="AF186" s="50">
        <v>0</v>
      </c>
      <c r="AG186" s="50">
        <v>0</v>
      </c>
      <c r="AH186" s="50">
        <v>0</v>
      </c>
      <c r="AI186" s="50">
        <v>0</v>
      </c>
      <c r="AJ186" s="50">
        <v>0</v>
      </c>
      <c r="AK186" s="56">
        <f>SUM(AE186:AJ186)</f>
        <v>116</v>
      </c>
      <c r="AL186" s="50">
        <v>2014</v>
      </c>
      <c r="AM186" s="39"/>
    </row>
    <row r="187" spans="1:71" s="55" customFormat="1" ht="24">
      <c r="A187" s="39"/>
      <c r="B187" s="46"/>
      <c r="C187" s="46"/>
      <c r="D187" s="46"/>
      <c r="E187" s="47"/>
      <c r="F187" s="47"/>
      <c r="G187" s="47"/>
      <c r="H187" s="47"/>
      <c r="I187" s="47"/>
      <c r="J187" s="46"/>
      <c r="K187" s="46"/>
      <c r="L187" s="46"/>
      <c r="M187" s="46"/>
      <c r="N187" s="46"/>
      <c r="O187" s="46"/>
      <c r="P187" s="46"/>
      <c r="Q187" s="46"/>
      <c r="R187" s="46"/>
      <c r="S187" s="46">
        <v>0</v>
      </c>
      <c r="T187" s="46">
        <v>8</v>
      </c>
      <c r="U187" s="46">
        <v>6</v>
      </c>
      <c r="V187" s="46">
        <v>0</v>
      </c>
      <c r="W187" s="46">
        <v>3</v>
      </c>
      <c r="X187" s="46">
        <v>0</v>
      </c>
      <c r="Y187" s="46">
        <v>0</v>
      </c>
      <c r="Z187" s="46">
        <v>2</v>
      </c>
      <c r="AA187" s="46">
        <v>0</v>
      </c>
      <c r="AB187" s="46">
        <v>0</v>
      </c>
      <c r="AC187" s="49" t="s">
        <v>215</v>
      </c>
      <c r="AD187" s="48" t="s">
        <v>0</v>
      </c>
      <c r="AE187" s="54">
        <f>200-0.002</f>
        <v>199.99799999999999</v>
      </c>
      <c r="AF187" s="54">
        <f>200-200</f>
        <v>0</v>
      </c>
      <c r="AG187" s="54">
        <f>200-200</f>
        <v>0</v>
      </c>
      <c r="AH187" s="54">
        <f>200-200</f>
        <v>0</v>
      </c>
      <c r="AI187" s="54">
        <f>200-200</f>
        <v>0</v>
      </c>
      <c r="AJ187" s="54">
        <f>200-200</f>
        <v>0</v>
      </c>
      <c r="AK187" s="54">
        <f t="shared" ref="AK187:AK197" si="20">SUM(AE187:AJ187)</f>
        <v>199.99799999999999</v>
      </c>
      <c r="AL187" s="50">
        <v>2014</v>
      </c>
      <c r="AM187" s="39"/>
    </row>
    <row r="188" spans="1:71" s="55" customFormat="1" ht="24">
      <c r="A188" s="39"/>
      <c r="B188" s="46"/>
      <c r="C188" s="46"/>
      <c r="D188" s="46"/>
      <c r="E188" s="47"/>
      <c r="F188" s="47"/>
      <c r="G188" s="47"/>
      <c r="H188" s="47"/>
      <c r="I188" s="47"/>
      <c r="J188" s="46"/>
      <c r="K188" s="46"/>
      <c r="L188" s="46"/>
      <c r="M188" s="46"/>
      <c r="N188" s="46"/>
      <c r="O188" s="46"/>
      <c r="P188" s="48"/>
      <c r="Q188" s="48"/>
      <c r="R188" s="46"/>
      <c r="S188" s="48">
        <v>0</v>
      </c>
      <c r="T188" s="48">
        <v>8</v>
      </c>
      <c r="U188" s="46">
        <v>6</v>
      </c>
      <c r="V188" s="46">
        <v>0</v>
      </c>
      <c r="W188" s="46">
        <v>3</v>
      </c>
      <c r="X188" s="46">
        <v>0</v>
      </c>
      <c r="Y188" s="46">
        <v>0</v>
      </c>
      <c r="Z188" s="46">
        <v>2</v>
      </c>
      <c r="AA188" s="46">
        <v>0</v>
      </c>
      <c r="AB188" s="46">
        <v>1</v>
      </c>
      <c r="AC188" s="51" t="s">
        <v>216</v>
      </c>
      <c r="AD188" s="48" t="s">
        <v>4</v>
      </c>
      <c r="AE188" s="50">
        <v>50</v>
      </c>
      <c r="AF188" s="50">
        <v>0</v>
      </c>
      <c r="AG188" s="50">
        <v>0</v>
      </c>
      <c r="AH188" s="50">
        <v>0</v>
      </c>
      <c r="AI188" s="50">
        <v>0</v>
      </c>
      <c r="AJ188" s="50">
        <v>0</v>
      </c>
      <c r="AK188" s="56">
        <f t="shared" si="20"/>
        <v>50</v>
      </c>
      <c r="AL188" s="50">
        <v>2014</v>
      </c>
      <c r="AM188" s="39"/>
    </row>
    <row r="189" spans="1:71" s="55" customFormat="1">
      <c r="A189" s="39"/>
      <c r="B189" s="46"/>
      <c r="C189" s="46"/>
      <c r="D189" s="46"/>
      <c r="E189" s="47"/>
      <c r="F189" s="47"/>
      <c r="G189" s="47"/>
      <c r="H189" s="47"/>
      <c r="I189" s="47"/>
      <c r="J189" s="46"/>
      <c r="K189" s="46"/>
      <c r="L189" s="46"/>
      <c r="M189" s="46"/>
      <c r="N189" s="46"/>
      <c r="O189" s="46"/>
      <c r="P189" s="48"/>
      <c r="Q189" s="48"/>
      <c r="R189" s="46"/>
      <c r="S189" s="40">
        <v>0</v>
      </c>
      <c r="T189" s="40">
        <v>8</v>
      </c>
      <c r="U189" s="52">
        <v>9</v>
      </c>
      <c r="V189" s="52">
        <v>0</v>
      </c>
      <c r="W189" s="52">
        <v>0</v>
      </c>
      <c r="X189" s="52">
        <v>0</v>
      </c>
      <c r="Y189" s="52">
        <v>0</v>
      </c>
      <c r="Z189" s="52">
        <v>0</v>
      </c>
      <c r="AA189" s="52">
        <v>0</v>
      </c>
      <c r="AB189" s="52">
        <v>0</v>
      </c>
      <c r="AC189" s="49" t="s">
        <v>3</v>
      </c>
      <c r="AD189" s="48" t="s">
        <v>0</v>
      </c>
      <c r="AE189" s="54">
        <f t="shared" ref="AE189:AJ189" si="21">AE190</f>
        <v>39499.200000000004</v>
      </c>
      <c r="AF189" s="54">
        <f t="shared" si="21"/>
        <v>39881.4</v>
      </c>
      <c r="AG189" s="54">
        <f t="shared" si="21"/>
        <v>39637.800000000003</v>
      </c>
      <c r="AH189" s="54">
        <f t="shared" si="21"/>
        <v>39736.800000000003</v>
      </c>
      <c r="AI189" s="54">
        <f t="shared" si="21"/>
        <v>40531.5</v>
      </c>
      <c r="AJ189" s="54">
        <f t="shared" si="21"/>
        <v>41342.100000000006</v>
      </c>
      <c r="AK189" s="50">
        <f t="shared" si="20"/>
        <v>240628.80000000002</v>
      </c>
      <c r="AL189" s="50">
        <v>2019</v>
      </c>
      <c r="AM189" s="39"/>
    </row>
    <row r="190" spans="1:71" s="60" customFormat="1" ht="26.25" customHeight="1">
      <c r="A190" s="71"/>
      <c r="B190" s="46"/>
      <c r="C190" s="46"/>
      <c r="D190" s="46"/>
      <c r="E190" s="47"/>
      <c r="F190" s="47"/>
      <c r="G190" s="47"/>
      <c r="H190" s="47"/>
      <c r="I190" s="47"/>
      <c r="J190" s="46"/>
      <c r="K190" s="46"/>
      <c r="L190" s="46"/>
      <c r="M190" s="46"/>
      <c r="N190" s="46"/>
      <c r="O190" s="46"/>
      <c r="P190" s="48"/>
      <c r="Q190" s="48"/>
      <c r="R190" s="46"/>
      <c r="S190" s="48">
        <v>0</v>
      </c>
      <c r="T190" s="48">
        <v>8</v>
      </c>
      <c r="U190" s="46">
        <v>9</v>
      </c>
      <c r="V190" s="46">
        <v>0</v>
      </c>
      <c r="W190" s="46">
        <v>1</v>
      </c>
      <c r="X190" s="46">
        <v>0</v>
      </c>
      <c r="Y190" s="46">
        <v>0</v>
      </c>
      <c r="Z190" s="46">
        <v>0</v>
      </c>
      <c r="AA190" s="46">
        <v>0</v>
      </c>
      <c r="AB190" s="46">
        <v>0</v>
      </c>
      <c r="AC190" s="49" t="s">
        <v>2</v>
      </c>
      <c r="AD190" s="48" t="s">
        <v>0</v>
      </c>
      <c r="AE190" s="54">
        <f t="shared" ref="AE190:AJ190" si="22">SUM(AE191:AE199)</f>
        <v>39499.200000000004</v>
      </c>
      <c r="AF190" s="54">
        <f t="shared" si="22"/>
        <v>39881.4</v>
      </c>
      <c r="AG190" s="54">
        <f t="shared" si="22"/>
        <v>39637.800000000003</v>
      </c>
      <c r="AH190" s="54">
        <f t="shared" si="22"/>
        <v>39736.800000000003</v>
      </c>
      <c r="AI190" s="54">
        <f t="shared" si="22"/>
        <v>40531.5</v>
      </c>
      <c r="AJ190" s="54">
        <f t="shared" si="22"/>
        <v>41342.100000000006</v>
      </c>
      <c r="AK190" s="50">
        <f t="shared" si="20"/>
        <v>240628.80000000002</v>
      </c>
      <c r="AL190" s="50">
        <v>2019</v>
      </c>
      <c r="AM190" s="64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N190" s="65"/>
      <c r="BO190" s="65"/>
      <c r="BP190" s="65"/>
      <c r="BQ190" s="65"/>
      <c r="BR190" s="65"/>
      <c r="BS190" s="72"/>
    </row>
    <row r="191" spans="1:71" s="60" customFormat="1" ht="31.5" customHeight="1">
      <c r="A191" s="71"/>
      <c r="B191" s="46">
        <v>0</v>
      </c>
      <c r="C191" s="46">
        <v>0</v>
      </c>
      <c r="D191" s="46">
        <v>1</v>
      </c>
      <c r="E191" s="47">
        <v>0</v>
      </c>
      <c r="F191" s="47">
        <v>1</v>
      </c>
      <c r="G191" s="47">
        <v>0</v>
      </c>
      <c r="H191" s="47">
        <v>2</v>
      </c>
      <c r="I191" s="47">
        <v>0</v>
      </c>
      <c r="J191" s="46">
        <v>8</v>
      </c>
      <c r="K191" s="46">
        <v>9</v>
      </c>
      <c r="L191" s="46">
        <v>0</v>
      </c>
      <c r="M191" s="46">
        <v>1</v>
      </c>
      <c r="N191" s="46">
        <v>2</v>
      </c>
      <c r="O191" s="46">
        <v>0</v>
      </c>
      <c r="P191" s="46">
        <v>1</v>
      </c>
      <c r="Q191" s="46">
        <v>1</v>
      </c>
      <c r="R191" s="46" t="s">
        <v>1</v>
      </c>
      <c r="S191" s="46">
        <v>0</v>
      </c>
      <c r="T191" s="46">
        <v>8</v>
      </c>
      <c r="U191" s="46">
        <v>9</v>
      </c>
      <c r="V191" s="46">
        <v>0</v>
      </c>
      <c r="W191" s="46">
        <v>1</v>
      </c>
      <c r="X191" s="46">
        <v>0</v>
      </c>
      <c r="Y191" s="46">
        <v>1</v>
      </c>
      <c r="Z191" s="46">
        <v>0</v>
      </c>
      <c r="AA191" s="46">
        <v>0</v>
      </c>
      <c r="AB191" s="46">
        <v>0</v>
      </c>
      <c r="AC191" s="51" t="s">
        <v>217</v>
      </c>
      <c r="AD191" s="48" t="s">
        <v>0</v>
      </c>
      <c r="AE191" s="50">
        <f>1455.3-37</f>
        <v>1418.3</v>
      </c>
      <c r="AF191" s="54">
        <v>1464</v>
      </c>
      <c r="AG191" s="82">
        <f>1455.3+301.7</f>
        <v>1757</v>
      </c>
      <c r="AH191" s="50">
        <v>1484.4</v>
      </c>
      <c r="AI191" s="50">
        <v>1514.1</v>
      </c>
      <c r="AJ191" s="50">
        <v>1544.4</v>
      </c>
      <c r="AK191" s="50">
        <f t="shared" si="20"/>
        <v>9182.2000000000007</v>
      </c>
      <c r="AL191" s="50">
        <v>2019</v>
      </c>
      <c r="AM191" s="64"/>
      <c r="AN191" s="65"/>
      <c r="AO191" s="65"/>
      <c r="AP191" s="65"/>
      <c r="AQ191" s="65"/>
      <c r="AR191" s="65"/>
      <c r="AS191" s="65"/>
      <c r="AT191" s="65"/>
      <c r="AU191" s="65"/>
      <c r="AV191" s="65"/>
      <c r="AW191" s="65"/>
      <c r="AX191" s="65"/>
      <c r="AY191" s="65"/>
      <c r="AZ191" s="65"/>
      <c r="BA191" s="65"/>
      <c r="BB191" s="65"/>
      <c r="BC191" s="65"/>
      <c r="BD191" s="65"/>
      <c r="BE191" s="65"/>
      <c r="BF191" s="65"/>
      <c r="BG191" s="65"/>
      <c r="BH191" s="65"/>
      <c r="BI191" s="65"/>
      <c r="BJ191" s="65"/>
      <c r="BK191" s="65"/>
      <c r="BL191" s="65"/>
      <c r="BM191" s="65"/>
      <c r="BN191" s="65"/>
      <c r="BO191" s="65"/>
      <c r="BP191" s="65"/>
      <c r="BQ191" s="65"/>
      <c r="BR191" s="65"/>
      <c r="BS191" s="72"/>
    </row>
    <row r="192" spans="1:71" s="60" customFormat="1" ht="31.5" customHeight="1">
      <c r="A192" s="71"/>
      <c r="B192" s="46">
        <v>0</v>
      </c>
      <c r="C192" s="46">
        <v>0</v>
      </c>
      <c r="D192" s="46">
        <v>1</v>
      </c>
      <c r="E192" s="47">
        <v>0</v>
      </c>
      <c r="F192" s="47">
        <v>1</v>
      </c>
      <c r="G192" s="47">
        <v>0</v>
      </c>
      <c r="H192" s="47">
        <v>4</v>
      </c>
      <c r="I192" s="47">
        <v>0</v>
      </c>
      <c r="J192" s="46">
        <v>8</v>
      </c>
      <c r="K192" s="46">
        <v>9</v>
      </c>
      <c r="L192" s="46">
        <v>0</v>
      </c>
      <c r="M192" s="46">
        <v>1</v>
      </c>
      <c r="N192" s="46">
        <v>2</v>
      </c>
      <c r="O192" s="46">
        <v>0</v>
      </c>
      <c r="P192" s="46">
        <v>1</v>
      </c>
      <c r="Q192" s="46">
        <v>2</v>
      </c>
      <c r="R192" s="46" t="s">
        <v>1</v>
      </c>
      <c r="S192" s="46">
        <v>0</v>
      </c>
      <c r="T192" s="46">
        <v>8</v>
      </c>
      <c r="U192" s="46">
        <v>9</v>
      </c>
      <c r="V192" s="46">
        <v>0</v>
      </c>
      <c r="W192" s="46">
        <v>1</v>
      </c>
      <c r="X192" s="46">
        <v>0</v>
      </c>
      <c r="Y192" s="46">
        <v>2</v>
      </c>
      <c r="Z192" s="46">
        <v>0</v>
      </c>
      <c r="AA192" s="46">
        <v>0</v>
      </c>
      <c r="AB192" s="46">
        <v>0</v>
      </c>
      <c r="AC192" s="51" t="s">
        <v>218</v>
      </c>
      <c r="AD192" s="48" t="s">
        <v>0</v>
      </c>
      <c r="AE192" s="54">
        <f>35162.6 +5+176.8-352.6-91</f>
        <v>34900.800000000003</v>
      </c>
      <c r="AF192" s="54">
        <v>35448.9</v>
      </c>
      <c r="AG192" s="83">
        <f>35127.9+228-6.6+30+69.7+55.6</f>
        <v>35504.6</v>
      </c>
      <c r="AH192" s="54">
        <v>35830.5</v>
      </c>
      <c r="AI192" s="54">
        <v>36547</v>
      </c>
      <c r="AJ192" s="54">
        <v>37277.9</v>
      </c>
      <c r="AK192" s="50">
        <f t="shared" si="20"/>
        <v>215509.7</v>
      </c>
      <c r="AL192" s="50">
        <v>2019</v>
      </c>
      <c r="AM192" s="64"/>
      <c r="AN192" s="65"/>
      <c r="AO192" s="65"/>
      <c r="AP192" s="65"/>
      <c r="AQ192" s="65"/>
      <c r="AR192" s="65"/>
      <c r="AS192" s="65"/>
      <c r="AT192" s="65"/>
      <c r="AU192" s="65"/>
      <c r="AV192" s="65"/>
      <c r="AW192" s="65"/>
      <c r="AX192" s="65"/>
      <c r="AY192" s="65"/>
      <c r="AZ192" s="65"/>
      <c r="BA192" s="65"/>
      <c r="BB192" s="65"/>
      <c r="BC192" s="65"/>
      <c r="BD192" s="65"/>
      <c r="BE192" s="65"/>
      <c r="BF192" s="65"/>
      <c r="BG192" s="65"/>
      <c r="BH192" s="65"/>
      <c r="BI192" s="65"/>
      <c r="BJ192" s="65"/>
      <c r="BK192" s="65"/>
      <c r="BL192" s="65"/>
      <c r="BM192" s="65"/>
      <c r="BN192" s="65"/>
      <c r="BO192" s="65"/>
      <c r="BP192" s="65"/>
      <c r="BQ192" s="65"/>
      <c r="BR192" s="65"/>
      <c r="BS192" s="72"/>
    </row>
    <row r="193" spans="1:71" s="60" customFormat="1">
      <c r="A193" s="71"/>
      <c r="B193" s="46">
        <v>0</v>
      </c>
      <c r="C193" s="46">
        <v>0</v>
      </c>
      <c r="D193" s="46">
        <v>1</v>
      </c>
      <c r="E193" s="47">
        <v>0</v>
      </c>
      <c r="F193" s="47">
        <v>3</v>
      </c>
      <c r="G193" s="47">
        <v>0</v>
      </c>
      <c r="H193" s="47">
        <v>4</v>
      </c>
      <c r="I193" s="47">
        <v>0</v>
      </c>
      <c r="J193" s="46">
        <v>8</v>
      </c>
      <c r="K193" s="46">
        <v>9</v>
      </c>
      <c r="L193" s="46">
        <v>0</v>
      </c>
      <c r="M193" s="46">
        <v>1</v>
      </c>
      <c r="N193" s="46">
        <v>2</v>
      </c>
      <c r="O193" s="46">
        <v>0</v>
      </c>
      <c r="P193" s="46">
        <v>1</v>
      </c>
      <c r="Q193" s="46">
        <v>3</v>
      </c>
      <c r="R193" s="46" t="s">
        <v>1</v>
      </c>
      <c r="S193" s="46">
        <v>0</v>
      </c>
      <c r="T193" s="46">
        <v>8</v>
      </c>
      <c r="U193" s="46">
        <v>9</v>
      </c>
      <c r="V193" s="46">
        <v>0</v>
      </c>
      <c r="W193" s="46">
        <v>1</v>
      </c>
      <c r="X193" s="46">
        <v>0</v>
      </c>
      <c r="Y193" s="46">
        <v>3</v>
      </c>
      <c r="Z193" s="46">
        <v>0</v>
      </c>
      <c r="AA193" s="46">
        <v>0</v>
      </c>
      <c r="AB193" s="46">
        <v>0</v>
      </c>
      <c r="AC193" s="51" t="s">
        <v>219</v>
      </c>
      <c r="AD193" s="48" t="s">
        <v>0</v>
      </c>
      <c r="AE193" s="50">
        <f>619.3+85.3</f>
        <v>704.59999999999991</v>
      </c>
      <c r="AF193" s="50">
        <v>675.3</v>
      </c>
      <c r="AG193" s="82">
        <f>131.7+20+3.6</f>
        <v>155.29999999999998</v>
      </c>
      <c r="AH193" s="50">
        <v>151.4</v>
      </c>
      <c r="AI193" s="50">
        <v>118.8</v>
      </c>
      <c r="AJ193" s="50">
        <v>124.1</v>
      </c>
      <c r="AK193" s="50">
        <f t="shared" si="20"/>
        <v>1929.4999999999998</v>
      </c>
      <c r="AL193" s="50">
        <v>2019</v>
      </c>
      <c r="AM193" s="64"/>
      <c r="AN193" s="65"/>
      <c r="AO193" s="65"/>
      <c r="AP193" s="65"/>
      <c r="AQ193" s="65"/>
      <c r="AR193" s="65"/>
      <c r="AS193" s="65"/>
      <c r="AT193" s="65"/>
      <c r="AU193" s="65"/>
      <c r="AV193" s="65"/>
      <c r="AW193" s="65"/>
      <c r="AX193" s="65"/>
      <c r="AY193" s="65"/>
      <c r="AZ193" s="65"/>
      <c r="BA193" s="65"/>
      <c r="BB193" s="65"/>
      <c r="BC193" s="65"/>
      <c r="BD193" s="65"/>
      <c r="BE193" s="65"/>
      <c r="BF193" s="65"/>
      <c r="BG193" s="65"/>
      <c r="BH193" s="65"/>
      <c r="BI193" s="65"/>
      <c r="BJ193" s="65"/>
      <c r="BK193" s="65"/>
      <c r="BL193" s="65"/>
      <c r="BM193" s="65"/>
      <c r="BN193" s="65"/>
      <c r="BO193" s="65"/>
      <c r="BP193" s="65"/>
      <c r="BQ193" s="65"/>
      <c r="BR193" s="65"/>
      <c r="BS193" s="72"/>
    </row>
    <row r="194" spans="1:71" s="60" customFormat="1" ht="24">
      <c r="A194" s="71"/>
      <c r="B194" s="46">
        <v>0</v>
      </c>
      <c r="C194" s="46">
        <v>0</v>
      </c>
      <c r="D194" s="46">
        <v>1</v>
      </c>
      <c r="E194" s="47">
        <v>0</v>
      </c>
      <c r="F194" s="47">
        <v>1</v>
      </c>
      <c r="G194" s="47">
        <v>0</v>
      </c>
      <c r="H194" s="47">
        <v>4</v>
      </c>
      <c r="I194" s="47">
        <v>0</v>
      </c>
      <c r="J194" s="46">
        <v>8</v>
      </c>
      <c r="K194" s="46">
        <v>9</v>
      </c>
      <c r="L194" s="46">
        <v>0</v>
      </c>
      <c r="M194" s="46">
        <v>1</v>
      </c>
      <c r="N194" s="46">
        <v>2</v>
      </c>
      <c r="O194" s="46">
        <v>0</v>
      </c>
      <c r="P194" s="46">
        <v>1</v>
      </c>
      <c r="Q194" s="46">
        <v>3</v>
      </c>
      <c r="R194" s="46" t="s">
        <v>1</v>
      </c>
      <c r="S194" s="46">
        <v>0</v>
      </c>
      <c r="T194" s="46">
        <v>8</v>
      </c>
      <c r="U194" s="46">
        <v>9</v>
      </c>
      <c r="V194" s="46">
        <v>0</v>
      </c>
      <c r="W194" s="46">
        <v>1</v>
      </c>
      <c r="X194" s="46">
        <v>0</v>
      </c>
      <c r="Y194" s="46">
        <v>4</v>
      </c>
      <c r="Z194" s="46">
        <v>0</v>
      </c>
      <c r="AA194" s="46">
        <v>0</v>
      </c>
      <c r="AB194" s="46">
        <v>0</v>
      </c>
      <c r="AC194" s="51" t="s">
        <v>220</v>
      </c>
      <c r="AD194" s="48" t="s">
        <v>0</v>
      </c>
      <c r="AE194" s="50">
        <f>100.9+21.5</f>
        <v>122.4</v>
      </c>
      <c r="AF194" s="50">
        <v>103.2</v>
      </c>
      <c r="AG194" s="82">
        <f>71-3.7</f>
        <v>67.3</v>
      </c>
      <c r="AH194" s="50">
        <v>76.400000000000006</v>
      </c>
      <c r="AI194" s="50">
        <v>100.9</v>
      </c>
      <c r="AJ194" s="50">
        <v>100.9</v>
      </c>
      <c r="AK194" s="50">
        <f t="shared" si="20"/>
        <v>571.1</v>
      </c>
      <c r="AL194" s="50">
        <v>2019</v>
      </c>
      <c r="AM194" s="64"/>
      <c r="AN194" s="65"/>
      <c r="AO194" s="65"/>
      <c r="AP194" s="65"/>
      <c r="AQ194" s="65"/>
      <c r="AR194" s="65"/>
      <c r="AS194" s="65"/>
      <c r="AT194" s="65"/>
      <c r="AU194" s="65"/>
      <c r="AV194" s="65"/>
      <c r="AW194" s="65"/>
      <c r="AX194" s="65"/>
      <c r="AY194" s="65"/>
      <c r="AZ194" s="65"/>
      <c r="BA194" s="65"/>
      <c r="BB194" s="65"/>
      <c r="BC194" s="65"/>
      <c r="BD194" s="65"/>
      <c r="BE194" s="65"/>
      <c r="BF194" s="65"/>
      <c r="BG194" s="65"/>
      <c r="BH194" s="65"/>
      <c r="BI194" s="65"/>
      <c r="BJ194" s="65"/>
      <c r="BK194" s="65"/>
      <c r="BL194" s="65"/>
      <c r="BM194" s="65"/>
      <c r="BN194" s="65"/>
      <c r="BO194" s="65"/>
      <c r="BP194" s="65"/>
      <c r="BQ194" s="65"/>
      <c r="BR194" s="65"/>
      <c r="BS194" s="72"/>
    </row>
    <row r="195" spans="1:71" s="60" customFormat="1">
      <c r="A195" s="71"/>
      <c r="B195" s="46">
        <v>0</v>
      </c>
      <c r="C195" s="46">
        <v>0</v>
      </c>
      <c r="D195" s="46">
        <v>1</v>
      </c>
      <c r="E195" s="47">
        <v>0</v>
      </c>
      <c r="F195" s="47">
        <v>1</v>
      </c>
      <c r="G195" s="47">
        <v>1</v>
      </c>
      <c r="H195" s="47">
        <v>3</v>
      </c>
      <c r="I195" s="47">
        <v>0</v>
      </c>
      <c r="J195" s="46">
        <v>8</v>
      </c>
      <c r="K195" s="46">
        <v>9</v>
      </c>
      <c r="L195" s="46">
        <v>0</v>
      </c>
      <c r="M195" s="46">
        <v>1</v>
      </c>
      <c r="N195" s="46">
        <v>2</v>
      </c>
      <c r="O195" s="46">
        <v>0</v>
      </c>
      <c r="P195" s="46">
        <v>1</v>
      </c>
      <c r="Q195" s="46">
        <v>3</v>
      </c>
      <c r="R195" s="46" t="s">
        <v>1</v>
      </c>
      <c r="S195" s="46">
        <v>0</v>
      </c>
      <c r="T195" s="46">
        <v>8</v>
      </c>
      <c r="U195" s="46">
        <v>9</v>
      </c>
      <c r="V195" s="46">
        <v>0</v>
      </c>
      <c r="W195" s="46">
        <v>1</v>
      </c>
      <c r="X195" s="46">
        <v>0</v>
      </c>
      <c r="Y195" s="46">
        <v>5</v>
      </c>
      <c r="Z195" s="46">
        <v>0</v>
      </c>
      <c r="AA195" s="46">
        <v>0</v>
      </c>
      <c r="AB195" s="46">
        <v>0</v>
      </c>
      <c r="AC195" s="51" t="s">
        <v>221</v>
      </c>
      <c r="AD195" s="48" t="s">
        <v>0</v>
      </c>
      <c r="AE195" s="54">
        <f>45+12.2</f>
        <v>57.2</v>
      </c>
      <c r="AF195" s="54">
        <v>43.6</v>
      </c>
      <c r="AG195" s="54">
        <v>31.7</v>
      </c>
      <c r="AH195" s="54">
        <v>31.7</v>
      </c>
      <c r="AI195" s="54">
        <v>45</v>
      </c>
      <c r="AJ195" s="54">
        <v>45</v>
      </c>
      <c r="AK195" s="54">
        <f t="shared" si="20"/>
        <v>254.2</v>
      </c>
      <c r="AL195" s="50">
        <v>2019</v>
      </c>
      <c r="AM195" s="64"/>
      <c r="AN195" s="65"/>
      <c r="AO195" s="65"/>
      <c r="AP195" s="65"/>
      <c r="AQ195" s="65"/>
      <c r="AR195" s="65"/>
      <c r="AS195" s="65"/>
      <c r="AT195" s="65"/>
      <c r="AU195" s="65"/>
      <c r="AV195" s="65"/>
      <c r="AW195" s="65"/>
      <c r="AX195" s="65"/>
      <c r="AY195" s="65"/>
      <c r="AZ195" s="65"/>
      <c r="BA195" s="65"/>
      <c r="BB195" s="65"/>
      <c r="BC195" s="65"/>
      <c r="BD195" s="65"/>
      <c r="BE195" s="65"/>
      <c r="BF195" s="65"/>
      <c r="BG195" s="65"/>
      <c r="BH195" s="65"/>
      <c r="BI195" s="65"/>
      <c r="BJ195" s="65"/>
      <c r="BK195" s="65"/>
      <c r="BL195" s="65"/>
      <c r="BM195" s="65"/>
      <c r="BN195" s="65"/>
      <c r="BO195" s="65"/>
      <c r="BP195" s="65"/>
      <c r="BQ195" s="65"/>
      <c r="BR195" s="65"/>
      <c r="BS195" s="72"/>
    </row>
    <row r="196" spans="1:71" s="60" customFormat="1" ht="24">
      <c r="A196" s="71"/>
      <c r="B196" s="46">
        <v>0</v>
      </c>
      <c r="C196" s="46">
        <v>0</v>
      </c>
      <c r="D196" s="46">
        <v>1</v>
      </c>
      <c r="E196" s="47">
        <v>0</v>
      </c>
      <c r="F196" s="47">
        <v>3</v>
      </c>
      <c r="G196" s="47">
        <v>0</v>
      </c>
      <c r="H196" s="47">
        <v>4</v>
      </c>
      <c r="I196" s="47">
        <v>0</v>
      </c>
      <c r="J196" s="46">
        <v>8</v>
      </c>
      <c r="K196" s="46">
        <v>9</v>
      </c>
      <c r="L196" s="46">
        <v>0</v>
      </c>
      <c r="M196" s="46">
        <v>1</v>
      </c>
      <c r="N196" s="46">
        <v>5</v>
      </c>
      <c r="O196" s="46">
        <v>9</v>
      </c>
      <c r="P196" s="46">
        <v>3</v>
      </c>
      <c r="Q196" s="46">
        <v>0</v>
      </c>
      <c r="R196" s="46" t="s">
        <v>1</v>
      </c>
      <c r="S196" s="46">
        <v>0</v>
      </c>
      <c r="T196" s="46">
        <v>8</v>
      </c>
      <c r="U196" s="46">
        <v>9</v>
      </c>
      <c r="V196" s="46">
        <v>0</v>
      </c>
      <c r="W196" s="46">
        <v>1</v>
      </c>
      <c r="X196" s="46">
        <v>0</v>
      </c>
      <c r="Y196" s="46">
        <v>6</v>
      </c>
      <c r="Z196" s="46">
        <v>0</v>
      </c>
      <c r="AA196" s="46">
        <v>0</v>
      </c>
      <c r="AB196" s="46">
        <v>0</v>
      </c>
      <c r="AC196" s="51" t="s">
        <v>222</v>
      </c>
      <c r="AD196" s="48" t="s">
        <v>0</v>
      </c>
      <c r="AE196" s="54">
        <f>1404+15.2</f>
        <v>1419.2</v>
      </c>
      <c r="AF196" s="54">
        <f>1232.4</f>
        <v>1232.4000000000001</v>
      </c>
      <c r="AG196" s="54">
        <v>1206</v>
      </c>
      <c r="AH196" s="54">
        <v>1230.0999999999999</v>
      </c>
      <c r="AI196" s="54">
        <v>1254.7</v>
      </c>
      <c r="AJ196" s="54">
        <v>1279.8</v>
      </c>
      <c r="AK196" s="54">
        <f t="shared" si="20"/>
        <v>7622.2000000000007</v>
      </c>
      <c r="AL196" s="50">
        <v>2019</v>
      </c>
      <c r="AM196" s="64"/>
      <c r="AN196" s="65"/>
      <c r="AO196" s="65"/>
      <c r="AP196" s="65"/>
      <c r="AQ196" s="65"/>
      <c r="AR196" s="65"/>
      <c r="AS196" s="65"/>
      <c r="AT196" s="65"/>
      <c r="AU196" s="65"/>
      <c r="AV196" s="65"/>
      <c r="AW196" s="65"/>
      <c r="AX196" s="65"/>
      <c r="AY196" s="65"/>
      <c r="AZ196" s="65"/>
      <c r="BA196" s="65"/>
      <c r="BB196" s="65"/>
      <c r="BC196" s="65"/>
      <c r="BD196" s="65"/>
      <c r="BE196" s="65"/>
      <c r="BF196" s="65"/>
      <c r="BG196" s="65"/>
      <c r="BH196" s="65"/>
      <c r="BI196" s="65"/>
      <c r="BJ196" s="65"/>
      <c r="BK196" s="65"/>
      <c r="BL196" s="65"/>
      <c r="BM196" s="65"/>
      <c r="BN196" s="65"/>
      <c r="BO196" s="65"/>
      <c r="BP196" s="65"/>
      <c r="BQ196" s="65"/>
      <c r="BR196" s="65"/>
      <c r="BS196" s="72"/>
    </row>
    <row r="197" spans="1:71" s="60" customFormat="1" ht="24">
      <c r="A197" s="71"/>
      <c r="B197" s="46">
        <v>0</v>
      </c>
      <c r="C197" s="46">
        <v>0</v>
      </c>
      <c r="D197" s="46">
        <v>1</v>
      </c>
      <c r="E197" s="47">
        <v>0</v>
      </c>
      <c r="F197" s="47">
        <v>1</v>
      </c>
      <c r="G197" s="47">
        <v>0</v>
      </c>
      <c r="H197" s="47">
        <v>4</v>
      </c>
      <c r="I197" s="47">
        <v>0</v>
      </c>
      <c r="J197" s="46">
        <v>8</v>
      </c>
      <c r="K197" s="46">
        <v>9</v>
      </c>
      <c r="L197" s="46">
        <v>0</v>
      </c>
      <c r="M197" s="46">
        <v>1</v>
      </c>
      <c r="N197" s="46">
        <v>1</v>
      </c>
      <c r="O197" s="46">
        <v>0</v>
      </c>
      <c r="P197" s="46">
        <v>5</v>
      </c>
      <c r="Q197" s="46">
        <v>1</v>
      </c>
      <c r="R197" s="46" t="s">
        <v>1</v>
      </c>
      <c r="S197" s="46">
        <v>0</v>
      </c>
      <c r="T197" s="46">
        <v>8</v>
      </c>
      <c r="U197" s="46">
        <v>9</v>
      </c>
      <c r="V197" s="46">
        <v>0</v>
      </c>
      <c r="W197" s="46">
        <v>1</v>
      </c>
      <c r="X197" s="46">
        <v>0</v>
      </c>
      <c r="Y197" s="46">
        <v>7</v>
      </c>
      <c r="Z197" s="46">
        <v>0</v>
      </c>
      <c r="AA197" s="46">
        <v>0</v>
      </c>
      <c r="AB197" s="46">
        <v>0</v>
      </c>
      <c r="AC197" s="51" t="s">
        <v>223</v>
      </c>
      <c r="AD197" s="48" t="s">
        <v>0</v>
      </c>
      <c r="AE197" s="54">
        <v>623.4</v>
      </c>
      <c r="AF197" s="54">
        <v>650</v>
      </c>
      <c r="AG197" s="54">
        <v>650</v>
      </c>
      <c r="AH197" s="54">
        <v>663</v>
      </c>
      <c r="AI197" s="54">
        <v>676.3</v>
      </c>
      <c r="AJ197" s="54">
        <v>689.8</v>
      </c>
      <c r="AK197" s="54">
        <f t="shared" si="20"/>
        <v>3952.5</v>
      </c>
      <c r="AL197" s="50">
        <v>2019</v>
      </c>
      <c r="AM197" s="64"/>
      <c r="AN197" s="65"/>
      <c r="AO197" s="65"/>
      <c r="AP197" s="65"/>
      <c r="AQ197" s="65"/>
      <c r="AR197" s="65"/>
      <c r="AS197" s="65"/>
      <c r="AT197" s="65"/>
      <c r="AU197" s="65"/>
      <c r="AV197" s="65"/>
      <c r="AW197" s="65"/>
      <c r="AX197" s="65"/>
      <c r="AY197" s="65"/>
      <c r="AZ197" s="65"/>
      <c r="BA197" s="65"/>
      <c r="BB197" s="65"/>
      <c r="BC197" s="65"/>
      <c r="BD197" s="65"/>
      <c r="BE197" s="65"/>
      <c r="BF197" s="65"/>
      <c r="BG197" s="65"/>
      <c r="BH197" s="65"/>
      <c r="BI197" s="65"/>
      <c r="BJ197" s="65"/>
      <c r="BK197" s="65"/>
      <c r="BL197" s="65"/>
      <c r="BM197" s="65"/>
      <c r="BN197" s="65"/>
      <c r="BO197" s="65"/>
      <c r="BP197" s="65"/>
      <c r="BQ197" s="65"/>
      <c r="BR197" s="65"/>
      <c r="BS197" s="72"/>
    </row>
    <row r="198" spans="1:71" s="60" customFormat="1" ht="24">
      <c r="A198" s="71"/>
      <c r="B198" s="46">
        <v>0</v>
      </c>
      <c r="C198" s="46">
        <v>0</v>
      </c>
      <c r="D198" s="46">
        <v>1</v>
      </c>
      <c r="E198" s="47">
        <v>0</v>
      </c>
      <c r="F198" s="47">
        <v>1</v>
      </c>
      <c r="G198" s="47">
        <v>1</v>
      </c>
      <c r="H198" s="47">
        <v>3</v>
      </c>
      <c r="I198" s="47">
        <v>0</v>
      </c>
      <c r="J198" s="46">
        <v>8</v>
      </c>
      <c r="K198" s="46">
        <v>9</v>
      </c>
      <c r="L198" s="46">
        <v>0</v>
      </c>
      <c r="M198" s="46">
        <v>1</v>
      </c>
      <c r="N198" s="46">
        <v>1</v>
      </c>
      <c r="O198" s="46">
        <v>0</v>
      </c>
      <c r="P198" s="46">
        <v>5</v>
      </c>
      <c r="Q198" s="46">
        <v>4</v>
      </c>
      <c r="R198" s="46" t="s">
        <v>1</v>
      </c>
      <c r="S198" s="46">
        <v>0</v>
      </c>
      <c r="T198" s="46">
        <v>8</v>
      </c>
      <c r="U198" s="46">
        <v>9</v>
      </c>
      <c r="V198" s="46">
        <v>0</v>
      </c>
      <c r="W198" s="46">
        <v>1</v>
      </c>
      <c r="X198" s="46">
        <v>0</v>
      </c>
      <c r="Y198" s="46">
        <v>8</v>
      </c>
      <c r="Z198" s="46">
        <v>0</v>
      </c>
      <c r="AA198" s="46">
        <v>0</v>
      </c>
      <c r="AB198" s="46">
        <v>0</v>
      </c>
      <c r="AC198" s="51" t="s">
        <v>224</v>
      </c>
      <c r="AD198" s="48" t="s">
        <v>0</v>
      </c>
      <c r="AE198" s="54">
        <v>253.3</v>
      </c>
      <c r="AF198" s="54">
        <v>264</v>
      </c>
      <c r="AG198" s="54">
        <v>264</v>
      </c>
      <c r="AH198" s="54">
        <v>269.3</v>
      </c>
      <c r="AI198" s="54">
        <v>274.7</v>
      </c>
      <c r="AJ198" s="54">
        <v>280.2</v>
      </c>
      <c r="AK198" s="50">
        <f t="shared" ref="AK198" si="23">SUM(AE198:AJ198)</f>
        <v>1605.5</v>
      </c>
      <c r="AL198" s="50">
        <v>2019</v>
      </c>
      <c r="AM198" s="64"/>
      <c r="AN198" s="65"/>
      <c r="AO198" s="65"/>
      <c r="AP198" s="65"/>
      <c r="AQ198" s="65"/>
      <c r="AR198" s="65"/>
      <c r="AS198" s="65"/>
      <c r="AT198" s="65"/>
      <c r="AU198" s="65"/>
      <c r="AV198" s="65"/>
      <c r="AW198" s="65"/>
      <c r="AX198" s="65"/>
      <c r="AY198" s="65"/>
      <c r="AZ198" s="65"/>
      <c r="BA198" s="65"/>
      <c r="BB198" s="65"/>
      <c r="BC198" s="65"/>
      <c r="BD198" s="65"/>
      <c r="BE198" s="65"/>
      <c r="BF198" s="65"/>
      <c r="BG198" s="65"/>
      <c r="BH198" s="65"/>
      <c r="BI198" s="65"/>
      <c r="BJ198" s="65"/>
      <c r="BK198" s="65"/>
      <c r="BL198" s="65"/>
      <c r="BM198" s="65"/>
      <c r="BN198" s="65"/>
      <c r="BO198" s="65"/>
      <c r="BP198" s="65"/>
      <c r="BQ198" s="65"/>
      <c r="BR198" s="65"/>
      <c r="BS198" s="72"/>
    </row>
    <row r="199" spans="1:71" s="60" customFormat="1" ht="48" customHeight="1">
      <c r="A199" s="71"/>
      <c r="B199" s="46">
        <v>0</v>
      </c>
      <c r="C199" s="46">
        <v>0</v>
      </c>
      <c r="D199" s="46">
        <v>1</v>
      </c>
      <c r="E199" s="47">
        <v>0</v>
      </c>
      <c r="F199" s="47">
        <v>1</v>
      </c>
      <c r="G199" s="47">
        <v>1</v>
      </c>
      <c r="H199" s="47">
        <v>3</v>
      </c>
      <c r="I199" s="47">
        <v>0</v>
      </c>
      <c r="J199" s="46">
        <v>8</v>
      </c>
      <c r="K199" s="46">
        <v>9</v>
      </c>
      <c r="L199" s="46">
        <v>0</v>
      </c>
      <c r="M199" s="46">
        <v>1</v>
      </c>
      <c r="N199" s="46">
        <v>1</v>
      </c>
      <c r="O199" s="46">
        <v>0</v>
      </c>
      <c r="P199" s="46">
        <v>5</v>
      </c>
      <c r="Q199" s="46">
        <v>7</v>
      </c>
      <c r="R199" s="46" t="s">
        <v>1</v>
      </c>
      <c r="S199" s="46">
        <v>0</v>
      </c>
      <c r="T199" s="46">
        <v>8</v>
      </c>
      <c r="U199" s="46">
        <v>9</v>
      </c>
      <c r="V199" s="46">
        <v>0</v>
      </c>
      <c r="W199" s="46">
        <v>1</v>
      </c>
      <c r="X199" s="46">
        <v>0</v>
      </c>
      <c r="Y199" s="46">
        <v>9</v>
      </c>
      <c r="Z199" s="46">
        <v>0</v>
      </c>
      <c r="AA199" s="46">
        <v>0</v>
      </c>
      <c r="AB199" s="46">
        <v>0</v>
      </c>
      <c r="AC199" s="51" t="s">
        <v>225</v>
      </c>
      <c r="AD199" s="48" t="s">
        <v>0</v>
      </c>
      <c r="AE199" s="54">
        <v>0</v>
      </c>
      <c r="AF199" s="54">
        <v>0</v>
      </c>
      <c r="AG199" s="83">
        <v>1.9</v>
      </c>
      <c r="AH199" s="54">
        <v>0</v>
      </c>
      <c r="AI199" s="54">
        <v>0</v>
      </c>
      <c r="AJ199" s="54">
        <v>0</v>
      </c>
      <c r="AK199" s="50">
        <v>0</v>
      </c>
      <c r="AL199" s="50">
        <v>2016</v>
      </c>
      <c r="AM199" s="64"/>
      <c r="AN199" s="65"/>
      <c r="AO199" s="65"/>
      <c r="AP199" s="65"/>
      <c r="AQ199" s="65"/>
      <c r="AR199" s="65"/>
      <c r="AS199" s="65"/>
      <c r="AT199" s="65"/>
      <c r="AU199" s="65"/>
      <c r="AV199" s="65"/>
      <c r="AW199" s="65"/>
      <c r="AX199" s="65"/>
      <c r="AY199" s="65"/>
      <c r="AZ199" s="65"/>
      <c r="BA199" s="65"/>
      <c r="BB199" s="65"/>
      <c r="BC199" s="65"/>
      <c r="BD199" s="65"/>
      <c r="BE199" s="65"/>
      <c r="BF199" s="65"/>
      <c r="BG199" s="65"/>
      <c r="BH199" s="65"/>
      <c r="BI199" s="65"/>
      <c r="BJ199" s="65"/>
      <c r="BK199" s="65"/>
      <c r="BL199" s="65"/>
      <c r="BM199" s="65"/>
      <c r="BN199" s="65"/>
      <c r="BO199" s="65"/>
      <c r="BP199" s="65"/>
      <c r="BQ199" s="65"/>
      <c r="BR199" s="65"/>
      <c r="BS199" s="72"/>
    </row>
    <row r="200" spans="1:71" s="65" customFormat="1" ht="26.25" customHeight="1">
      <c r="A200" s="64"/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6"/>
      <c r="AD200" s="87"/>
      <c r="AE200" s="88"/>
      <c r="AF200" s="88"/>
      <c r="AG200" s="88"/>
      <c r="AH200" s="88"/>
      <c r="AI200" s="88"/>
      <c r="AJ200" s="88"/>
      <c r="AK200" s="89"/>
      <c r="AL200" s="89"/>
      <c r="AM200" s="64"/>
    </row>
    <row r="201" spans="1:71" s="79" customFormat="1">
      <c r="A201" s="73"/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75"/>
      <c r="AD201" s="76"/>
      <c r="AE201" s="77"/>
      <c r="AF201" s="77"/>
      <c r="AG201" s="77"/>
      <c r="AH201" s="78"/>
      <c r="AI201" s="78"/>
      <c r="AJ201" s="78"/>
      <c r="AK201" s="78"/>
      <c r="AL201" s="78"/>
    </row>
    <row r="202" spans="1:71" s="79" customFormat="1">
      <c r="A202" s="73"/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75"/>
      <c r="AD202" s="76"/>
      <c r="AE202" s="78"/>
      <c r="AF202" s="78"/>
      <c r="AG202" s="78"/>
      <c r="AH202" s="78"/>
      <c r="AI202" s="78"/>
      <c r="AJ202" s="78"/>
      <c r="AK202" s="78"/>
      <c r="AL202" s="78"/>
    </row>
    <row r="203" spans="1:71" s="79" customFormat="1">
      <c r="A203" s="73"/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75"/>
      <c r="AD203" s="76"/>
      <c r="AE203" s="78"/>
      <c r="AF203" s="78"/>
      <c r="AG203" s="78"/>
      <c r="AH203" s="78"/>
      <c r="AI203" s="78"/>
      <c r="AJ203" s="78"/>
      <c r="AK203" s="78"/>
      <c r="AL203" s="78"/>
    </row>
    <row r="204" spans="1:71" s="79" customFormat="1">
      <c r="A204" s="73"/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75"/>
      <c r="AD204" s="76"/>
      <c r="AE204" s="77"/>
      <c r="AF204" s="78"/>
      <c r="AG204" s="78"/>
      <c r="AH204" s="78"/>
      <c r="AI204" s="78"/>
      <c r="AJ204" s="78"/>
      <c r="AK204" s="78"/>
      <c r="AL204" s="78"/>
    </row>
    <row r="205" spans="1:71" s="79" customFormat="1">
      <c r="A205" s="73"/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75"/>
      <c r="AD205" s="76"/>
      <c r="AE205" s="78"/>
      <c r="AF205" s="78"/>
      <c r="AG205" s="78"/>
      <c r="AH205" s="78"/>
      <c r="AI205" s="78"/>
      <c r="AJ205" s="78"/>
      <c r="AK205" s="78"/>
      <c r="AL205" s="78"/>
    </row>
    <row r="206" spans="1:71" s="79" customFormat="1">
      <c r="A206" s="73"/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75"/>
      <c r="AD206" s="76"/>
      <c r="AE206" s="78"/>
      <c r="AF206" s="78"/>
      <c r="AG206" s="78"/>
      <c r="AH206" s="78"/>
      <c r="AI206" s="78"/>
      <c r="AJ206" s="78"/>
      <c r="AK206" s="78"/>
      <c r="AL206" s="78"/>
    </row>
    <row r="207" spans="1:71" s="79" customFormat="1">
      <c r="A207" s="73"/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75"/>
      <c r="AD207" s="76"/>
      <c r="AE207" s="78"/>
      <c r="AF207" s="78"/>
      <c r="AG207" s="78"/>
      <c r="AH207" s="78"/>
      <c r="AI207" s="78"/>
      <c r="AJ207" s="78"/>
      <c r="AK207" s="78"/>
      <c r="AL207" s="78"/>
    </row>
    <row r="208" spans="1:71" s="79" customFormat="1">
      <c r="A208" s="73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75"/>
      <c r="AD208" s="76"/>
      <c r="AE208" s="78"/>
      <c r="AF208" s="78"/>
      <c r="AG208" s="78"/>
      <c r="AH208" s="78"/>
      <c r="AI208" s="78"/>
      <c r="AJ208" s="78"/>
      <c r="AK208" s="78"/>
      <c r="AL208" s="78"/>
    </row>
    <row r="209" spans="1:38" s="79" customFormat="1">
      <c r="A209" s="73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75"/>
      <c r="AD209" s="76"/>
      <c r="AE209" s="78"/>
      <c r="AF209" s="78"/>
      <c r="AG209" s="78"/>
      <c r="AH209" s="78"/>
      <c r="AI209" s="78"/>
      <c r="AJ209" s="78"/>
      <c r="AK209" s="78"/>
      <c r="AL209" s="78"/>
    </row>
    <row r="210" spans="1:38" s="79" customFormat="1">
      <c r="A210" s="73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75"/>
      <c r="AD210" s="76"/>
      <c r="AE210" s="78"/>
      <c r="AF210" s="78"/>
      <c r="AG210" s="78"/>
      <c r="AH210" s="78"/>
      <c r="AI210" s="78"/>
      <c r="AJ210" s="78"/>
      <c r="AK210" s="78"/>
      <c r="AL210" s="78"/>
    </row>
    <row r="211" spans="1:38" s="79" customFormat="1">
      <c r="A211" s="73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75"/>
      <c r="AD211" s="76"/>
      <c r="AE211" s="78"/>
      <c r="AF211" s="78"/>
      <c r="AG211" s="78"/>
      <c r="AH211" s="78"/>
      <c r="AI211" s="78"/>
      <c r="AJ211" s="78"/>
      <c r="AK211" s="78"/>
      <c r="AL211" s="78"/>
    </row>
    <row r="212" spans="1:38" s="79" customFormat="1">
      <c r="A212" s="73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75"/>
      <c r="AD212" s="76"/>
      <c r="AE212" s="78"/>
      <c r="AF212" s="78"/>
      <c r="AG212" s="78"/>
      <c r="AH212" s="78"/>
      <c r="AI212" s="78"/>
      <c r="AJ212" s="78"/>
      <c r="AK212" s="78"/>
      <c r="AL212" s="78"/>
    </row>
    <row r="213" spans="1:38" s="79" customFormat="1">
      <c r="A213" s="73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75"/>
      <c r="AD213" s="76"/>
      <c r="AE213" s="78"/>
      <c r="AF213" s="78"/>
      <c r="AG213" s="78"/>
      <c r="AH213" s="78"/>
      <c r="AI213" s="78"/>
      <c r="AJ213" s="78"/>
      <c r="AK213" s="78"/>
      <c r="AL213" s="78"/>
    </row>
    <row r="214" spans="1:38" s="79" customFormat="1">
      <c r="A214" s="73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75"/>
      <c r="AD214" s="76"/>
      <c r="AE214" s="78"/>
      <c r="AF214" s="78"/>
      <c r="AG214" s="78"/>
      <c r="AH214" s="78"/>
      <c r="AI214" s="78"/>
      <c r="AJ214" s="78"/>
      <c r="AK214" s="78"/>
      <c r="AL214" s="78"/>
    </row>
    <row r="215" spans="1:38" s="79" customFormat="1">
      <c r="A215" s="73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75"/>
      <c r="AD215" s="76"/>
      <c r="AE215" s="78"/>
      <c r="AF215" s="78"/>
      <c r="AG215" s="78"/>
      <c r="AH215" s="78"/>
      <c r="AI215" s="78"/>
      <c r="AJ215" s="78"/>
      <c r="AK215" s="78"/>
      <c r="AL215" s="78"/>
    </row>
    <row r="216" spans="1:38" s="79" customFormat="1">
      <c r="A216" s="73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75"/>
      <c r="AD216" s="76"/>
      <c r="AE216" s="78"/>
      <c r="AF216" s="78"/>
      <c r="AG216" s="78"/>
      <c r="AH216" s="78"/>
      <c r="AI216" s="78"/>
      <c r="AJ216" s="78"/>
      <c r="AK216" s="78"/>
      <c r="AL216" s="78"/>
    </row>
    <row r="217" spans="1:38" s="79" customFormat="1">
      <c r="A217" s="73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75"/>
      <c r="AD217" s="76"/>
      <c r="AE217" s="78"/>
      <c r="AF217" s="78"/>
      <c r="AG217" s="78"/>
      <c r="AH217" s="78"/>
      <c r="AI217" s="78"/>
      <c r="AJ217" s="78"/>
      <c r="AK217" s="78"/>
      <c r="AL217" s="78"/>
    </row>
    <row r="218" spans="1:38" s="79" customFormat="1">
      <c r="A218" s="73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75"/>
      <c r="AD218" s="76"/>
      <c r="AE218" s="78"/>
      <c r="AF218" s="78"/>
      <c r="AG218" s="78"/>
      <c r="AH218" s="78"/>
      <c r="AI218" s="78"/>
      <c r="AJ218" s="78"/>
      <c r="AK218" s="78"/>
      <c r="AL218" s="78"/>
    </row>
    <row r="219" spans="1:38" s="79" customFormat="1">
      <c r="A219" s="73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75"/>
      <c r="AD219" s="76"/>
      <c r="AE219" s="78"/>
      <c r="AF219" s="78"/>
      <c r="AG219" s="78"/>
      <c r="AH219" s="78"/>
      <c r="AI219" s="78"/>
      <c r="AJ219" s="78"/>
      <c r="AK219" s="78"/>
      <c r="AL219" s="78"/>
    </row>
    <row r="220" spans="1:38" s="79" customFormat="1">
      <c r="A220" s="73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75"/>
      <c r="AD220" s="76"/>
      <c r="AE220" s="78"/>
      <c r="AF220" s="78"/>
      <c r="AG220" s="78"/>
      <c r="AH220" s="78"/>
      <c r="AI220" s="78"/>
      <c r="AJ220" s="78"/>
      <c r="AK220" s="78"/>
      <c r="AL220" s="78"/>
    </row>
    <row r="221" spans="1:38" s="79" customFormat="1">
      <c r="A221" s="73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75"/>
      <c r="AD221" s="76"/>
      <c r="AE221" s="78"/>
      <c r="AF221" s="78"/>
      <c r="AG221" s="78"/>
      <c r="AH221" s="78"/>
      <c r="AI221" s="78"/>
      <c r="AJ221" s="78"/>
      <c r="AK221" s="78"/>
      <c r="AL221" s="78"/>
    </row>
    <row r="222" spans="1:38" s="79" customFormat="1">
      <c r="A222" s="73"/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75"/>
      <c r="AD222" s="76"/>
      <c r="AE222" s="78"/>
      <c r="AF222" s="78"/>
      <c r="AG222" s="78"/>
      <c r="AH222" s="78"/>
      <c r="AI222" s="78"/>
      <c r="AJ222" s="78"/>
      <c r="AK222" s="78"/>
      <c r="AL222" s="78"/>
    </row>
    <row r="223" spans="1:38" s="79" customFormat="1">
      <c r="A223" s="73"/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75"/>
      <c r="AD223" s="76"/>
      <c r="AE223" s="78"/>
      <c r="AF223" s="78"/>
      <c r="AG223" s="78"/>
      <c r="AH223" s="78"/>
      <c r="AI223" s="78"/>
      <c r="AJ223" s="78"/>
      <c r="AK223" s="78"/>
      <c r="AL223" s="78"/>
    </row>
    <row r="224" spans="1:38" s="79" customFormat="1">
      <c r="A224" s="73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75"/>
      <c r="AD224" s="76"/>
      <c r="AE224" s="78"/>
      <c r="AF224" s="78"/>
      <c r="AG224" s="78"/>
      <c r="AH224" s="78"/>
      <c r="AI224" s="78"/>
      <c r="AJ224" s="78"/>
      <c r="AK224" s="78"/>
      <c r="AL224" s="78"/>
    </row>
    <row r="225" spans="1:38" s="79" customFormat="1">
      <c r="A225" s="73"/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75"/>
      <c r="AD225" s="76"/>
      <c r="AE225" s="78"/>
      <c r="AF225" s="78"/>
      <c r="AG225" s="78"/>
      <c r="AH225" s="78"/>
      <c r="AI225" s="78"/>
      <c r="AJ225" s="78"/>
      <c r="AK225" s="78"/>
      <c r="AL225" s="78"/>
    </row>
    <row r="226" spans="1:38" s="79" customFormat="1">
      <c r="A226" s="73"/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75"/>
      <c r="AD226" s="76"/>
      <c r="AE226" s="78"/>
      <c r="AF226" s="78"/>
      <c r="AG226" s="78"/>
      <c r="AH226" s="78"/>
      <c r="AI226" s="78"/>
      <c r="AJ226" s="78"/>
      <c r="AK226" s="78"/>
      <c r="AL226" s="78"/>
    </row>
    <row r="227" spans="1:38" s="79" customFormat="1">
      <c r="A227" s="73"/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75"/>
      <c r="AD227" s="76"/>
      <c r="AE227" s="78"/>
      <c r="AF227" s="78"/>
      <c r="AG227" s="78"/>
      <c r="AH227" s="78"/>
      <c r="AI227" s="78"/>
      <c r="AJ227" s="78"/>
      <c r="AK227" s="78"/>
      <c r="AL227" s="78"/>
    </row>
    <row r="228" spans="1:38" s="79" customFormat="1">
      <c r="A228" s="73"/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75"/>
      <c r="AD228" s="76"/>
      <c r="AE228" s="78"/>
      <c r="AF228" s="78"/>
      <c r="AG228" s="78"/>
      <c r="AH228" s="78"/>
      <c r="AI228" s="78"/>
      <c r="AJ228" s="78"/>
      <c r="AK228" s="78"/>
      <c r="AL228" s="78"/>
    </row>
    <row r="229" spans="1:38" s="79" customFormat="1">
      <c r="A229" s="73"/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75"/>
      <c r="AD229" s="76"/>
      <c r="AE229" s="78"/>
      <c r="AF229" s="78"/>
      <c r="AG229" s="78"/>
      <c r="AH229" s="78"/>
      <c r="AI229" s="78"/>
      <c r="AJ229" s="78"/>
      <c r="AK229" s="78"/>
      <c r="AL229" s="78"/>
    </row>
    <row r="230" spans="1:38" s="79" customFormat="1">
      <c r="A230" s="73"/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75"/>
      <c r="AD230" s="76"/>
      <c r="AE230" s="78"/>
      <c r="AF230" s="78"/>
      <c r="AG230" s="78"/>
      <c r="AH230" s="78"/>
      <c r="AI230" s="78"/>
      <c r="AJ230" s="78"/>
      <c r="AK230" s="78"/>
      <c r="AL230" s="78"/>
    </row>
    <row r="231" spans="1:38" s="79" customFormat="1">
      <c r="A231" s="73"/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75"/>
      <c r="AD231" s="76"/>
      <c r="AE231" s="78"/>
      <c r="AF231" s="78"/>
      <c r="AG231" s="78"/>
      <c r="AH231" s="78"/>
      <c r="AI231" s="78"/>
      <c r="AJ231" s="78"/>
      <c r="AK231" s="78"/>
      <c r="AL231" s="78"/>
    </row>
    <row r="232" spans="1:38" s="79" customFormat="1">
      <c r="A232" s="73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75"/>
      <c r="AD232" s="76"/>
      <c r="AE232" s="78"/>
      <c r="AF232" s="78"/>
      <c r="AG232" s="78"/>
      <c r="AH232" s="78"/>
      <c r="AI232" s="78"/>
      <c r="AJ232" s="78"/>
      <c r="AK232" s="78"/>
      <c r="AL232" s="78"/>
    </row>
    <row r="233" spans="1:38" s="79" customFormat="1">
      <c r="A233" s="73"/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75"/>
      <c r="AD233" s="76"/>
      <c r="AE233" s="78"/>
      <c r="AF233" s="78"/>
      <c r="AG233" s="78"/>
      <c r="AH233" s="78"/>
      <c r="AI233" s="78"/>
      <c r="AJ233" s="78"/>
      <c r="AK233" s="78"/>
      <c r="AL233" s="78"/>
    </row>
    <row r="234" spans="1:38" s="79" customFormat="1">
      <c r="A234" s="73"/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75"/>
      <c r="AD234" s="76"/>
      <c r="AE234" s="78"/>
      <c r="AF234" s="78"/>
      <c r="AG234" s="78"/>
      <c r="AH234" s="78"/>
      <c r="AI234" s="78"/>
      <c r="AJ234" s="78"/>
      <c r="AK234" s="78"/>
      <c r="AL234" s="78"/>
    </row>
    <row r="235" spans="1:38" s="79" customFormat="1">
      <c r="A235" s="73"/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75"/>
      <c r="AD235" s="76"/>
      <c r="AE235" s="78"/>
      <c r="AF235" s="78"/>
      <c r="AG235" s="78"/>
      <c r="AH235" s="78"/>
      <c r="AI235" s="78"/>
      <c r="AJ235" s="78"/>
      <c r="AK235" s="78"/>
      <c r="AL235" s="78"/>
    </row>
    <row r="236" spans="1:38" s="79" customFormat="1">
      <c r="A236" s="73"/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75"/>
      <c r="AD236" s="76"/>
      <c r="AE236" s="78"/>
      <c r="AF236" s="78"/>
      <c r="AG236" s="78"/>
      <c r="AH236" s="78"/>
      <c r="AI236" s="78"/>
      <c r="AJ236" s="78"/>
      <c r="AK236" s="78"/>
      <c r="AL236" s="78"/>
    </row>
    <row r="237" spans="1:38" s="79" customFormat="1">
      <c r="A237" s="73"/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75"/>
      <c r="AD237" s="76"/>
      <c r="AE237" s="78"/>
      <c r="AF237" s="78"/>
      <c r="AG237" s="78"/>
      <c r="AH237" s="78"/>
      <c r="AI237" s="78"/>
      <c r="AJ237" s="78"/>
      <c r="AK237" s="78"/>
      <c r="AL237" s="78"/>
    </row>
    <row r="238" spans="1:38" s="79" customFormat="1">
      <c r="A238" s="73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75"/>
      <c r="AD238" s="76"/>
      <c r="AE238" s="78"/>
      <c r="AF238" s="78"/>
      <c r="AG238" s="78"/>
      <c r="AH238" s="78"/>
      <c r="AI238" s="78"/>
      <c r="AJ238" s="78"/>
      <c r="AK238" s="78"/>
      <c r="AL238" s="78"/>
    </row>
    <row r="239" spans="1:38" s="79" customFormat="1">
      <c r="A239" s="73"/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75"/>
      <c r="AD239" s="76"/>
      <c r="AE239" s="78"/>
      <c r="AF239" s="78"/>
      <c r="AG239" s="78"/>
      <c r="AH239" s="78"/>
      <c r="AI239" s="78"/>
      <c r="AJ239" s="78"/>
      <c r="AK239" s="78"/>
      <c r="AL239" s="78"/>
    </row>
    <row r="240" spans="1:38" s="79" customFormat="1">
      <c r="A240" s="73"/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75"/>
      <c r="AD240" s="76"/>
      <c r="AE240" s="78"/>
      <c r="AF240" s="78"/>
      <c r="AG240" s="78"/>
      <c r="AH240" s="78"/>
      <c r="AI240" s="78"/>
      <c r="AJ240" s="78"/>
      <c r="AK240" s="78"/>
      <c r="AL240" s="78"/>
    </row>
    <row r="241" spans="1:38" s="79" customFormat="1">
      <c r="A241" s="73"/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75"/>
      <c r="AD241" s="76"/>
      <c r="AE241" s="78"/>
      <c r="AF241" s="78"/>
      <c r="AG241" s="78"/>
      <c r="AH241" s="78"/>
      <c r="AI241" s="78"/>
      <c r="AJ241" s="78"/>
      <c r="AK241" s="78"/>
      <c r="AL241" s="78"/>
    </row>
    <row r="242" spans="1:38" s="79" customFormat="1">
      <c r="A242" s="73"/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75"/>
      <c r="AD242" s="76"/>
      <c r="AE242" s="78"/>
      <c r="AF242" s="78"/>
      <c r="AG242" s="78"/>
      <c r="AH242" s="78"/>
      <c r="AI242" s="78"/>
      <c r="AJ242" s="78"/>
      <c r="AK242" s="78"/>
      <c r="AL242" s="78"/>
    </row>
    <row r="243" spans="1:38" s="79" customFormat="1">
      <c r="A243" s="73"/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75"/>
      <c r="AD243" s="76"/>
      <c r="AE243" s="78"/>
      <c r="AF243" s="78"/>
      <c r="AG243" s="78"/>
      <c r="AH243" s="78"/>
      <c r="AI243" s="78"/>
      <c r="AJ243" s="78"/>
      <c r="AK243" s="78"/>
      <c r="AL243" s="78"/>
    </row>
    <row r="244" spans="1:38" s="79" customFormat="1">
      <c r="A244" s="73"/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75"/>
      <c r="AD244" s="76"/>
      <c r="AE244" s="78"/>
      <c r="AF244" s="78"/>
      <c r="AG244" s="78"/>
      <c r="AH244" s="78"/>
      <c r="AI244" s="78"/>
      <c r="AJ244" s="78"/>
      <c r="AK244" s="78"/>
      <c r="AL244" s="78"/>
    </row>
    <row r="245" spans="1:38" s="79" customFormat="1">
      <c r="A245" s="73"/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75"/>
      <c r="AD245" s="76"/>
      <c r="AE245" s="78"/>
      <c r="AF245" s="78"/>
      <c r="AG245" s="78"/>
      <c r="AH245" s="78"/>
      <c r="AI245" s="78"/>
      <c r="AJ245" s="78"/>
      <c r="AK245" s="78"/>
      <c r="AL245" s="78"/>
    </row>
    <row r="246" spans="1:38" s="79" customFormat="1">
      <c r="A246" s="73"/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75"/>
      <c r="AD246" s="76"/>
      <c r="AE246" s="78"/>
      <c r="AF246" s="78"/>
      <c r="AG246" s="78"/>
      <c r="AH246" s="78"/>
      <c r="AI246" s="78"/>
      <c r="AJ246" s="78"/>
      <c r="AK246" s="78"/>
      <c r="AL246" s="78"/>
    </row>
    <row r="247" spans="1:38" s="79" customFormat="1">
      <c r="A247" s="73"/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75"/>
      <c r="AD247" s="76"/>
      <c r="AE247" s="78"/>
      <c r="AF247" s="78"/>
      <c r="AG247" s="78"/>
      <c r="AH247" s="78"/>
      <c r="AI247" s="78"/>
      <c r="AJ247" s="78"/>
      <c r="AK247" s="78"/>
      <c r="AL247" s="78"/>
    </row>
    <row r="248" spans="1:38" s="79" customFormat="1">
      <c r="A248" s="73"/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75"/>
      <c r="AD248" s="76"/>
      <c r="AE248" s="78"/>
      <c r="AF248" s="78"/>
      <c r="AG248" s="78"/>
      <c r="AH248" s="78"/>
      <c r="AI248" s="78"/>
      <c r="AJ248" s="78"/>
      <c r="AK248" s="78"/>
      <c r="AL248" s="78"/>
    </row>
    <row r="249" spans="1:38" s="79" customFormat="1">
      <c r="A249" s="73"/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75"/>
      <c r="AD249" s="76"/>
      <c r="AE249" s="78"/>
      <c r="AF249" s="78"/>
      <c r="AG249" s="78"/>
      <c r="AH249" s="78"/>
      <c r="AI249" s="78"/>
      <c r="AJ249" s="78"/>
      <c r="AK249" s="78"/>
      <c r="AL249" s="78"/>
    </row>
    <row r="250" spans="1:38" s="79" customFormat="1">
      <c r="A250" s="73"/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75"/>
      <c r="AD250" s="76"/>
      <c r="AE250" s="78"/>
      <c r="AF250" s="78"/>
      <c r="AG250" s="78"/>
      <c r="AH250" s="78"/>
      <c r="AI250" s="78"/>
      <c r="AJ250" s="78"/>
      <c r="AK250" s="78"/>
      <c r="AL250" s="78"/>
    </row>
    <row r="251" spans="1:38" s="79" customFormat="1">
      <c r="A251" s="73"/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75"/>
      <c r="AD251" s="76"/>
      <c r="AE251" s="78"/>
      <c r="AF251" s="78"/>
      <c r="AG251" s="78"/>
      <c r="AH251" s="78"/>
      <c r="AI251" s="78"/>
      <c r="AJ251" s="78"/>
      <c r="AK251" s="78"/>
      <c r="AL251" s="78"/>
    </row>
    <row r="252" spans="1:38" s="79" customFormat="1">
      <c r="A252" s="73"/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75"/>
      <c r="AD252" s="76"/>
      <c r="AE252" s="78"/>
      <c r="AF252" s="78"/>
      <c r="AG252" s="78"/>
      <c r="AH252" s="78"/>
      <c r="AI252" s="78"/>
      <c r="AJ252" s="78"/>
      <c r="AK252" s="78"/>
      <c r="AL252" s="78"/>
    </row>
    <row r="253" spans="1:38" s="79" customFormat="1">
      <c r="A253" s="73"/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75"/>
      <c r="AD253" s="76"/>
      <c r="AE253" s="78"/>
      <c r="AF253" s="78"/>
      <c r="AG253" s="78"/>
      <c r="AH253" s="78"/>
      <c r="AI253" s="78"/>
      <c r="AJ253" s="78"/>
      <c r="AK253" s="78"/>
      <c r="AL253" s="78"/>
    </row>
    <row r="254" spans="1:38" s="79" customFormat="1">
      <c r="A254" s="73"/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75"/>
      <c r="AD254" s="76"/>
      <c r="AE254" s="78"/>
      <c r="AF254" s="78"/>
      <c r="AG254" s="78"/>
      <c r="AH254" s="78"/>
      <c r="AI254" s="78"/>
      <c r="AJ254" s="78"/>
      <c r="AK254" s="78"/>
      <c r="AL254" s="78"/>
    </row>
    <row r="255" spans="1:38" s="79" customFormat="1">
      <c r="A255" s="73"/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75"/>
      <c r="AD255" s="76"/>
      <c r="AE255" s="78"/>
      <c r="AF255" s="78"/>
      <c r="AG255" s="78"/>
      <c r="AH255" s="78"/>
      <c r="AI255" s="78"/>
      <c r="AJ255" s="78"/>
      <c r="AK255" s="78"/>
      <c r="AL255" s="78"/>
    </row>
    <row r="256" spans="1:38" s="79" customFormat="1">
      <c r="A256" s="73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75"/>
      <c r="AD256" s="76"/>
      <c r="AE256" s="78"/>
      <c r="AF256" s="78"/>
      <c r="AG256" s="78"/>
      <c r="AH256" s="78"/>
      <c r="AI256" s="78"/>
      <c r="AJ256" s="78"/>
      <c r="AK256" s="78"/>
      <c r="AL256" s="78"/>
    </row>
    <row r="257" spans="1:38" s="79" customFormat="1">
      <c r="A257" s="73"/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75"/>
      <c r="AD257" s="76"/>
      <c r="AE257" s="78"/>
      <c r="AF257" s="78"/>
      <c r="AG257" s="78"/>
      <c r="AH257" s="78"/>
      <c r="AI257" s="78"/>
      <c r="AJ257" s="78"/>
      <c r="AK257" s="78"/>
      <c r="AL257" s="78"/>
    </row>
    <row r="258" spans="1:38" s="79" customFormat="1">
      <c r="A258" s="73"/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75"/>
      <c r="AD258" s="76"/>
      <c r="AE258" s="78"/>
      <c r="AF258" s="78"/>
      <c r="AG258" s="78"/>
      <c r="AH258" s="78"/>
      <c r="AI258" s="78"/>
      <c r="AJ258" s="78"/>
      <c r="AK258" s="78"/>
      <c r="AL258" s="78"/>
    </row>
    <row r="259" spans="1:38" s="79" customFormat="1">
      <c r="A259" s="73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75"/>
      <c r="AD259" s="76"/>
      <c r="AE259" s="78"/>
      <c r="AF259" s="78"/>
      <c r="AG259" s="78"/>
      <c r="AH259" s="78"/>
      <c r="AI259" s="78"/>
      <c r="AJ259" s="78"/>
      <c r="AK259" s="78"/>
      <c r="AL259" s="78"/>
    </row>
    <row r="260" spans="1:38" s="79" customFormat="1">
      <c r="A260" s="73"/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75"/>
      <c r="AD260" s="76"/>
      <c r="AE260" s="78"/>
      <c r="AF260" s="78"/>
      <c r="AG260" s="78"/>
      <c r="AH260" s="78"/>
      <c r="AI260" s="78"/>
      <c r="AJ260" s="78"/>
      <c r="AK260" s="78"/>
      <c r="AL260" s="78"/>
    </row>
    <row r="261" spans="1:38" s="79" customFormat="1">
      <c r="A261" s="73"/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75"/>
      <c r="AD261" s="76"/>
      <c r="AE261" s="78"/>
      <c r="AF261" s="78"/>
      <c r="AG261" s="78"/>
      <c r="AH261" s="78"/>
      <c r="AI261" s="78"/>
      <c r="AJ261" s="78"/>
      <c r="AK261" s="78"/>
      <c r="AL261" s="78"/>
    </row>
    <row r="262" spans="1:38" s="79" customFormat="1">
      <c r="A262" s="73"/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75"/>
      <c r="AD262" s="76"/>
      <c r="AE262" s="78"/>
      <c r="AF262" s="78"/>
      <c r="AG262" s="78"/>
      <c r="AH262" s="78"/>
      <c r="AI262" s="78"/>
      <c r="AJ262" s="78"/>
      <c r="AK262" s="78"/>
      <c r="AL262" s="78"/>
    </row>
    <row r="263" spans="1:38" s="79" customFormat="1">
      <c r="A263" s="73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75"/>
      <c r="AD263" s="76"/>
      <c r="AE263" s="78"/>
      <c r="AF263" s="78"/>
      <c r="AG263" s="78"/>
      <c r="AH263" s="78"/>
      <c r="AI263" s="78"/>
      <c r="AJ263" s="78"/>
      <c r="AK263" s="78"/>
      <c r="AL263" s="78"/>
    </row>
    <row r="264" spans="1:38" s="79" customFormat="1">
      <c r="A264" s="73"/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75"/>
      <c r="AD264" s="76"/>
      <c r="AE264" s="78"/>
      <c r="AF264" s="78"/>
      <c r="AG264" s="78"/>
      <c r="AH264" s="78"/>
      <c r="AI264" s="78"/>
      <c r="AJ264" s="78"/>
      <c r="AK264" s="78"/>
      <c r="AL264" s="78"/>
    </row>
    <row r="265" spans="1:38" s="79" customFormat="1">
      <c r="A265" s="73"/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75"/>
      <c r="AD265" s="76"/>
      <c r="AE265" s="78"/>
      <c r="AF265" s="78"/>
      <c r="AG265" s="78"/>
      <c r="AH265" s="78"/>
      <c r="AI265" s="78"/>
      <c r="AJ265" s="78"/>
      <c r="AK265" s="78"/>
      <c r="AL265" s="78"/>
    </row>
    <row r="266" spans="1:38" s="79" customFormat="1">
      <c r="A266" s="73"/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75"/>
      <c r="AD266" s="76"/>
      <c r="AE266" s="78"/>
      <c r="AF266" s="78"/>
      <c r="AG266" s="78"/>
      <c r="AH266" s="78"/>
      <c r="AI266" s="78"/>
      <c r="AJ266" s="78"/>
      <c r="AK266" s="78"/>
      <c r="AL266" s="78"/>
    </row>
    <row r="267" spans="1:38" s="79" customFormat="1">
      <c r="A267" s="73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75"/>
      <c r="AD267" s="76"/>
      <c r="AE267" s="78"/>
      <c r="AF267" s="78"/>
      <c r="AG267" s="78"/>
      <c r="AH267" s="78"/>
      <c r="AI267" s="78"/>
      <c r="AJ267" s="78"/>
      <c r="AK267" s="78"/>
      <c r="AL267" s="78"/>
    </row>
    <row r="268" spans="1:38" s="79" customFormat="1">
      <c r="A268" s="73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75"/>
      <c r="AD268" s="76"/>
      <c r="AE268" s="78"/>
      <c r="AF268" s="78"/>
      <c r="AG268" s="78"/>
      <c r="AH268" s="78"/>
      <c r="AI268" s="78"/>
      <c r="AJ268" s="78"/>
      <c r="AK268" s="78"/>
      <c r="AL268" s="78"/>
    </row>
    <row r="269" spans="1:38" s="79" customFormat="1">
      <c r="A269" s="73"/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75"/>
      <c r="AD269" s="76"/>
      <c r="AE269" s="78"/>
      <c r="AF269" s="78"/>
      <c r="AG269" s="78"/>
      <c r="AH269" s="78"/>
      <c r="AI269" s="78"/>
      <c r="AJ269" s="78"/>
      <c r="AK269" s="78"/>
      <c r="AL269" s="78"/>
    </row>
    <row r="270" spans="1:38" s="79" customFormat="1">
      <c r="A270" s="73"/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75"/>
      <c r="AD270" s="76"/>
      <c r="AE270" s="78"/>
      <c r="AF270" s="78"/>
      <c r="AG270" s="78"/>
      <c r="AH270" s="78"/>
      <c r="AI270" s="78"/>
      <c r="AJ270" s="78"/>
      <c r="AK270" s="78"/>
      <c r="AL270" s="78"/>
    </row>
    <row r="271" spans="1:38" s="79" customFormat="1">
      <c r="A271" s="73"/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75"/>
      <c r="AD271" s="76"/>
      <c r="AE271" s="78"/>
      <c r="AF271" s="78"/>
      <c r="AG271" s="78"/>
      <c r="AH271" s="78"/>
      <c r="AI271" s="78"/>
      <c r="AJ271" s="78"/>
      <c r="AK271" s="78"/>
      <c r="AL271" s="78"/>
    </row>
    <row r="272" spans="1:38" s="79" customFormat="1">
      <c r="A272" s="73"/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75"/>
      <c r="AD272" s="76"/>
      <c r="AE272" s="78"/>
      <c r="AF272" s="78"/>
      <c r="AG272" s="78"/>
      <c r="AH272" s="78"/>
      <c r="AI272" s="78"/>
      <c r="AJ272" s="78"/>
      <c r="AK272" s="78"/>
      <c r="AL272" s="78"/>
    </row>
    <row r="273" spans="1:38" s="79" customFormat="1">
      <c r="A273" s="73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75"/>
      <c r="AD273" s="76"/>
      <c r="AE273" s="78"/>
      <c r="AF273" s="78"/>
      <c r="AG273" s="78"/>
      <c r="AH273" s="78"/>
      <c r="AI273" s="78"/>
      <c r="AJ273" s="78"/>
      <c r="AK273" s="78"/>
      <c r="AL273" s="78"/>
    </row>
    <row r="274" spans="1:38" s="79" customFormat="1">
      <c r="A274" s="73"/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75"/>
      <c r="AD274" s="76"/>
      <c r="AE274" s="78"/>
      <c r="AF274" s="78"/>
      <c r="AG274" s="78"/>
      <c r="AH274" s="78"/>
      <c r="AI274" s="78"/>
      <c r="AJ274" s="78"/>
      <c r="AK274" s="78"/>
      <c r="AL274" s="78"/>
    </row>
    <row r="275" spans="1:38" s="79" customFormat="1">
      <c r="A275" s="73"/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75"/>
      <c r="AD275" s="76"/>
      <c r="AE275" s="78"/>
      <c r="AF275" s="78"/>
      <c r="AG275" s="78"/>
      <c r="AH275" s="78"/>
      <c r="AI275" s="78"/>
      <c r="AJ275" s="78"/>
      <c r="AK275" s="78"/>
      <c r="AL275" s="78"/>
    </row>
    <row r="276" spans="1:38" s="79" customFormat="1">
      <c r="A276" s="73"/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75"/>
      <c r="AD276" s="76"/>
      <c r="AE276" s="78"/>
      <c r="AF276" s="78"/>
      <c r="AG276" s="78"/>
      <c r="AH276" s="78"/>
      <c r="AI276" s="78"/>
      <c r="AJ276" s="78"/>
      <c r="AK276" s="78"/>
      <c r="AL276" s="78"/>
    </row>
    <row r="277" spans="1:38" s="79" customFormat="1">
      <c r="A277" s="73"/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75"/>
      <c r="AD277" s="76"/>
      <c r="AE277" s="78"/>
      <c r="AF277" s="78"/>
      <c r="AG277" s="78"/>
      <c r="AH277" s="78"/>
      <c r="AI277" s="78"/>
      <c r="AJ277" s="78"/>
      <c r="AK277" s="78"/>
      <c r="AL277" s="78"/>
    </row>
    <row r="278" spans="1:38" s="79" customFormat="1">
      <c r="A278" s="73"/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75"/>
      <c r="AD278" s="76"/>
      <c r="AE278" s="78"/>
      <c r="AF278" s="78"/>
      <c r="AG278" s="78"/>
      <c r="AH278" s="78"/>
      <c r="AI278" s="78"/>
      <c r="AJ278" s="78"/>
      <c r="AK278" s="78"/>
      <c r="AL278" s="78"/>
    </row>
    <row r="279" spans="1:38" s="79" customFormat="1">
      <c r="A279" s="73"/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75"/>
      <c r="AD279" s="76"/>
      <c r="AE279" s="78"/>
      <c r="AF279" s="78"/>
      <c r="AG279" s="78"/>
      <c r="AH279" s="78"/>
      <c r="AI279" s="78"/>
      <c r="AJ279" s="78"/>
      <c r="AK279" s="78"/>
      <c r="AL279" s="78"/>
    </row>
    <row r="280" spans="1:38" s="79" customFormat="1">
      <c r="A280" s="73"/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75"/>
      <c r="AD280" s="76"/>
      <c r="AE280" s="78"/>
      <c r="AF280" s="78"/>
      <c r="AG280" s="78"/>
      <c r="AH280" s="78"/>
      <c r="AI280" s="78"/>
      <c r="AJ280" s="78"/>
      <c r="AK280" s="78"/>
      <c r="AL280" s="78"/>
    </row>
    <row r="281" spans="1:38" s="79" customFormat="1">
      <c r="A281" s="73"/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75"/>
      <c r="AD281" s="76"/>
      <c r="AE281" s="78"/>
      <c r="AF281" s="78"/>
      <c r="AG281" s="78"/>
      <c r="AH281" s="78"/>
      <c r="AI281" s="78"/>
      <c r="AJ281" s="78"/>
      <c r="AK281" s="78"/>
      <c r="AL281" s="78"/>
    </row>
    <row r="282" spans="1:38" s="79" customFormat="1">
      <c r="A282" s="73"/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75"/>
      <c r="AD282" s="76"/>
      <c r="AE282" s="78"/>
      <c r="AF282" s="78"/>
      <c r="AG282" s="78"/>
      <c r="AH282" s="78"/>
      <c r="AI282" s="78"/>
      <c r="AJ282" s="78"/>
      <c r="AK282" s="78"/>
      <c r="AL282" s="78"/>
    </row>
    <row r="283" spans="1:38" s="79" customFormat="1">
      <c r="A283" s="73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75"/>
      <c r="AD283" s="76"/>
      <c r="AE283" s="78"/>
      <c r="AF283" s="78"/>
      <c r="AG283" s="78"/>
      <c r="AH283" s="78"/>
      <c r="AI283" s="78"/>
      <c r="AJ283" s="78"/>
      <c r="AK283" s="78"/>
      <c r="AL283" s="78"/>
    </row>
    <row r="284" spans="1:38" s="79" customFormat="1">
      <c r="A284" s="73"/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75"/>
      <c r="AD284" s="76"/>
      <c r="AE284" s="78"/>
      <c r="AF284" s="78"/>
      <c r="AG284" s="78"/>
      <c r="AH284" s="78"/>
      <c r="AI284" s="78"/>
      <c r="AJ284" s="78"/>
      <c r="AK284" s="78"/>
      <c r="AL284" s="78"/>
    </row>
    <row r="285" spans="1:38" s="79" customFormat="1">
      <c r="A285" s="73"/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75"/>
      <c r="AD285" s="76"/>
      <c r="AE285" s="78"/>
      <c r="AF285" s="78"/>
      <c r="AG285" s="78"/>
      <c r="AH285" s="78"/>
      <c r="AI285" s="78"/>
      <c r="AJ285" s="78"/>
      <c r="AK285" s="78"/>
      <c r="AL285" s="78"/>
    </row>
    <row r="286" spans="1:38">
      <c r="A286" s="20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AC286" s="4"/>
      <c r="AD286" s="8"/>
      <c r="AE286" s="9"/>
      <c r="AF286" s="9"/>
      <c r="AG286" s="9"/>
      <c r="AH286" s="9"/>
      <c r="AI286" s="9"/>
      <c r="AJ286" s="9"/>
      <c r="AK286" s="9"/>
      <c r="AL286" s="9"/>
    </row>
    <row r="287" spans="1:38">
      <c r="A287" s="20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AC287" s="4"/>
      <c r="AD287" s="8"/>
      <c r="AE287" s="9"/>
      <c r="AF287" s="9"/>
      <c r="AG287" s="9"/>
      <c r="AH287" s="9"/>
      <c r="AI287" s="9"/>
      <c r="AJ287" s="9"/>
      <c r="AK287" s="9"/>
      <c r="AL287" s="9"/>
    </row>
    <row r="288" spans="1:38">
      <c r="A288" s="20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AC288" s="4"/>
      <c r="AD288" s="8"/>
      <c r="AE288" s="9"/>
      <c r="AF288" s="9"/>
      <c r="AG288" s="9"/>
      <c r="AH288" s="9"/>
      <c r="AI288" s="9"/>
      <c r="AJ288" s="9"/>
      <c r="AK288" s="9"/>
      <c r="AL288" s="9"/>
    </row>
    <row r="289" spans="1:38">
      <c r="A289" s="20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AC289" s="4"/>
      <c r="AD289" s="8"/>
      <c r="AE289" s="9"/>
      <c r="AF289" s="9"/>
      <c r="AG289" s="9"/>
      <c r="AH289" s="9"/>
      <c r="AI289" s="9"/>
      <c r="AJ289" s="9"/>
      <c r="AK289" s="9"/>
      <c r="AL289" s="9"/>
    </row>
    <row r="290" spans="1:38">
      <c r="A290" s="20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AC290" s="4"/>
      <c r="AD290" s="8"/>
      <c r="AE290" s="9"/>
      <c r="AF290" s="9"/>
      <c r="AG290" s="9"/>
      <c r="AH290" s="9"/>
      <c r="AI290" s="9"/>
      <c r="AJ290" s="9"/>
      <c r="AK290" s="9"/>
      <c r="AL290" s="9"/>
    </row>
    <row r="291" spans="1:38">
      <c r="A291" s="20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AC291" s="4"/>
      <c r="AD291" s="8"/>
      <c r="AE291" s="9"/>
      <c r="AF291" s="9"/>
      <c r="AG291" s="9"/>
      <c r="AH291" s="9"/>
      <c r="AI291" s="9"/>
      <c r="AJ291" s="9"/>
      <c r="AK291" s="9"/>
      <c r="AL291" s="9"/>
    </row>
    <row r="292" spans="1:38">
      <c r="A292" s="20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AC292" s="4"/>
      <c r="AD292" s="8"/>
      <c r="AE292" s="9"/>
      <c r="AF292" s="9"/>
      <c r="AG292" s="9"/>
      <c r="AH292" s="9"/>
      <c r="AI292" s="9"/>
      <c r="AJ292" s="9"/>
      <c r="AK292" s="9"/>
      <c r="AL292" s="9"/>
    </row>
    <row r="293" spans="1:38">
      <c r="A293" s="20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AC293" s="4"/>
      <c r="AD293" s="8"/>
      <c r="AE293" s="9"/>
      <c r="AF293" s="9"/>
      <c r="AG293" s="9"/>
      <c r="AH293" s="9"/>
      <c r="AI293" s="9"/>
      <c r="AJ293" s="9"/>
      <c r="AK293" s="9"/>
      <c r="AL293" s="9"/>
    </row>
    <row r="294" spans="1:38">
      <c r="A294" s="20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AC294" s="4"/>
      <c r="AD294" s="8"/>
      <c r="AE294" s="9"/>
      <c r="AF294" s="9"/>
      <c r="AG294" s="9"/>
      <c r="AH294" s="9"/>
      <c r="AI294" s="9"/>
      <c r="AJ294" s="9"/>
      <c r="AK294" s="9"/>
      <c r="AL294" s="9"/>
    </row>
    <row r="295" spans="1:38">
      <c r="A295" s="20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AC295" s="4"/>
      <c r="AD295" s="8"/>
      <c r="AE295" s="9"/>
      <c r="AF295" s="9"/>
      <c r="AG295" s="9"/>
      <c r="AH295" s="9"/>
      <c r="AI295" s="9"/>
      <c r="AJ295" s="9"/>
      <c r="AK295" s="9"/>
      <c r="AL295" s="9"/>
    </row>
    <row r="296" spans="1:38">
      <c r="A296" s="20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AC296" s="4"/>
      <c r="AD296" s="8"/>
      <c r="AE296" s="9"/>
      <c r="AF296" s="9"/>
      <c r="AG296" s="9"/>
      <c r="AH296" s="9"/>
      <c r="AI296" s="9"/>
      <c r="AJ296" s="9"/>
      <c r="AK296" s="9"/>
      <c r="AL296" s="9"/>
    </row>
    <row r="297" spans="1:38">
      <c r="A297" s="20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AC297" s="4"/>
      <c r="AD297" s="8"/>
      <c r="AE297" s="9"/>
      <c r="AF297" s="9"/>
      <c r="AG297" s="9"/>
      <c r="AH297" s="9"/>
      <c r="AI297" s="9"/>
      <c r="AJ297" s="9"/>
      <c r="AK297" s="9"/>
      <c r="AL297" s="9"/>
    </row>
    <row r="298" spans="1:38">
      <c r="A298" s="20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AC298" s="4"/>
      <c r="AD298" s="8"/>
      <c r="AE298" s="9"/>
      <c r="AF298" s="9"/>
      <c r="AG298" s="9"/>
      <c r="AH298" s="9"/>
      <c r="AI298" s="9"/>
      <c r="AJ298" s="9"/>
      <c r="AK298" s="9"/>
      <c r="AL298" s="9"/>
    </row>
    <row r="299" spans="1:38">
      <c r="A299" s="20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AC299" s="4"/>
      <c r="AD299" s="8"/>
      <c r="AE299" s="9"/>
      <c r="AF299" s="9"/>
      <c r="AG299" s="9"/>
      <c r="AH299" s="9"/>
      <c r="AI299" s="9"/>
      <c r="AJ299" s="9"/>
      <c r="AK299" s="9"/>
      <c r="AL299" s="9"/>
    </row>
    <row r="300" spans="1:38">
      <c r="A300" s="20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AC300" s="4"/>
      <c r="AD300" s="8"/>
      <c r="AE300" s="9"/>
      <c r="AF300" s="9"/>
      <c r="AG300" s="9"/>
      <c r="AH300" s="9"/>
      <c r="AI300" s="9"/>
      <c r="AJ300" s="9"/>
      <c r="AK300" s="9"/>
      <c r="AL300" s="9"/>
    </row>
    <row r="301" spans="1:38">
      <c r="A301" s="20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AC301" s="4"/>
      <c r="AD301" s="8"/>
      <c r="AE301" s="9"/>
      <c r="AF301" s="9"/>
      <c r="AG301" s="9"/>
      <c r="AH301" s="9"/>
      <c r="AI301" s="9"/>
      <c r="AJ301" s="9"/>
      <c r="AK301" s="9"/>
      <c r="AL301" s="9"/>
    </row>
    <row r="302" spans="1:38">
      <c r="A302" s="20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AC302" s="4"/>
      <c r="AD302" s="8"/>
      <c r="AE302" s="9"/>
      <c r="AF302" s="9"/>
      <c r="AG302" s="9"/>
      <c r="AH302" s="9"/>
      <c r="AI302" s="9"/>
      <c r="AJ302" s="9"/>
      <c r="AK302" s="9"/>
      <c r="AL302" s="9"/>
    </row>
    <row r="303" spans="1:38">
      <c r="A303" s="20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AC303" s="4"/>
      <c r="AD303" s="8"/>
      <c r="AE303" s="9"/>
      <c r="AF303" s="9"/>
      <c r="AG303" s="9"/>
      <c r="AH303" s="9"/>
      <c r="AI303" s="9"/>
      <c r="AJ303" s="9"/>
      <c r="AK303" s="9"/>
      <c r="AL303" s="9"/>
    </row>
    <row r="304" spans="1:38">
      <c r="A304" s="20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AC304" s="4"/>
      <c r="AD304" s="8"/>
      <c r="AE304" s="9"/>
      <c r="AF304" s="9"/>
      <c r="AG304" s="9"/>
      <c r="AH304" s="9"/>
      <c r="AI304" s="9"/>
      <c r="AJ304" s="9"/>
      <c r="AK304" s="9"/>
      <c r="AL304" s="9"/>
    </row>
    <row r="305" spans="1:38">
      <c r="A305" s="20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AC305" s="4"/>
      <c r="AD305" s="8"/>
      <c r="AE305" s="9"/>
      <c r="AF305" s="9"/>
      <c r="AG305" s="9"/>
      <c r="AH305" s="9"/>
      <c r="AI305" s="9"/>
      <c r="AJ305" s="9"/>
      <c r="AK305" s="9"/>
      <c r="AL305" s="9"/>
    </row>
    <row r="306" spans="1:38">
      <c r="A306" s="20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AC306" s="4"/>
      <c r="AD306" s="8"/>
      <c r="AE306" s="9"/>
      <c r="AF306" s="9"/>
      <c r="AG306" s="9"/>
      <c r="AH306" s="9"/>
      <c r="AI306" s="9"/>
      <c r="AJ306" s="9"/>
      <c r="AK306" s="9"/>
      <c r="AL306" s="9"/>
    </row>
    <row r="307" spans="1:38">
      <c r="A307" s="20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AC307" s="4"/>
      <c r="AD307" s="8"/>
      <c r="AE307" s="9"/>
      <c r="AF307" s="9"/>
      <c r="AG307" s="9"/>
      <c r="AH307" s="9"/>
      <c r="AI307" s="9"/>
      <c r="AJ307" s="9"/>
      <c r="AK307" s="9"/>
      <c r="AL307" s="9"/>
    </row>
    <row r="308" spans="1:38">
      <c r="A308" s="20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AC308" s="4"/>
      <c r="AD308" s="8"/>
      <c r="AE308" s="9"/>
      <c r="AF308" s="9"/>
      <c r="AG308" s="9"/>
      <c r="AH308" s="9"/>
      <c r="AI308" s="9"/>
      <c r="AJ308" s="9"/>
      <c r="AK308" s="9"/>
      <c r="AL308" s="9"/>
    </row>
    <row r="309" spans="1:38">
      <c r="A309" s="20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AC309" s="4"/>
      <c r="AD309" s="8"/>
      <c r="AE309" s="9"/>
      <c r="AF309" s="9"/>
      <c r="AG309" s="9"/>
      <c r="AH309" s="9"/>
      <c r="AI309" s="9"/>
      <c r="AJ309" s="9"/>
      <c r="AK309" s="9"/>
      <c r="AL309" s="9"/>
    </row>
    <row r="310" spans="1:38">
      <c r="A310" s="20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AC310" s="4"/>
      <c r="AD310" s="8"/>
      <c r="AE310" s="9"/>
      <c r="AF310" s="9"/>
      <c r="AG310" s="9"/>
      <c r="AH310" s="9"/>
      <c r="AI310" s="9"/>
      <c r="AJ310" s="9"/>
      <c r="AK310" s="9"/>
      <c r="AL310" s="9"/>
    </row>
    <row r="311" spans="1:38">
      <c r="A311" s="20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AC311" s="4"/>
      <c r="AD311" s="8"/>
      <c r="AE311" s="9"/>
      <c r="AF311" s="9"/>
      <c r="AG311" s="9"/>
      <c r="AH311" s="9"/>
      <c r="AI311" s="9"/>
      <c r="AJ311" s="9"/>
      <c r="AK311" s="9"/>
      <c r="AL311" s="9"/>
    </row>
    <row r="312" spans="1:38">
      <c r="A312" s="20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AC312" s="4"/>
      <c r="AD312" s="8"/>
      <c r="AE312" s="9"/>
      <c r="AF312" s="9"/>
      <c r="AG312" s="9"/>
      <c r="AH312" s="9"/>
      <c r="AI312" s="9"/>
      <c r="AJ312" s="9"/>
      <c r="AK312" s="9"/>
      <c r="AL312" s="9"/>
    </row>
    <row r="313" spans="1:38">
      <c r="A313" s="20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AC313" s="4"/>
      <c r="AD313" s="8"/>
      <c r="AE313" s="9"/>
      <c r="AF313" s="9"/>
      <c r="AG313" s="9"/>
      <c r="AH313" s="9"/>
      <c r="AI313" s="9"/>
      <c r="AJ313" s="9"/>
      <c r="AK313" s="9"/>
      <c r="AL313" s="9"/>
    </row>
    <row r="314" spans="1:38">
      <c r="A314" s="20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AC314" s="4"/>
      <c r="AD314" s="8"/>
      <c r="AE314" s="9"/>
      <c r="AF314" s="9"/>
      <c r="AG314" s="9"/>
      <c r="AH314" s="9"/>
      <c r="AI314" s="9"/>
      <c r="AJ314" s="9"/>
      <c r="AK314" s="9"/>
      <c r="AL314" s="9"/>
    </row>
    <row r="315" spans="1:38">
      <c r="A315" s="20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AC315" s="4"/>
      <c r="AD315" s="8"/>
      <c r="AE315" s="9"/>
      <c r="AF315" s="9"/>
      <c r="AG315" s="9"/>
      <c r="AH315" s="9"/>
      <c r="AI315" s="9"/>
      <c r="AJ315" s="9"/>
      <c r="AK315" s="9"/>
      <c r="AL315" s="9"/>
    </row>
    <row r="316" spans="1:38">
      <c r="A316" s="20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AC316" s="4"/>
      <c r="AD316" s="8"/>
      <c r="AE316" s="9"/>
      <c r="AF316" s="9"/>
      <c r="AG316" s="9"/>
      <c r="AH316" s="9"/>
      <c r="AI316" s="9"/>
      <c r="AJ316" s="9"/>
      <c r="AK316" s="9"/>
      <c r="AL316" s="9"/>
    </row>
    <row r="317" spans="1:38">
      <c r="A317" s="20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AC317" s="4"/>
      <c r="AD317" s="8"/>
      <c r="AE317" s="9"/>
      <c r="AF317" s="9"/>
      <c r="AG317" s="9"/>
      <c r="AH317" s="9"/>
      <c r="AI317" s="9"/>
      <c r="AJ317" s="9"/>
      <c r="AK317" s="9"/>
      <c r="AL317" s="9"/>
    </row>
    <row r="318" spans="1:38">
      <c r="A318" s="20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AC318" s="4"/>
      <c r="AD318" s="8"/>
      <c r="AE318" s="9"/>
      <c r="AF318" s="9"/>
      <c r="AG318" s="9"/>
      <c r="AH318" s="9"/>
      <c r="AI318" s="9"/>
      <c r="AJ318" s="9"/>
      <c r="AK318" s="9"/>
      <c r="AL318" s="9"/>
    </row>
    <row r="319" spans="1:38">
      <c r="A319" s="20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AC319" s="4"/>
      <c r="AD319" s="8"/>
      <c r="AE319" s="9"/>
      <c r="AF319" s="9"/>
      <c r="AG319" s="9"/>
      <c r="AH319" s="9"/>
      <c r="AI319" s="9"/>
      <c r="AJ319" s="9"/>
      <c r="AK319" s="9"/>
      <c r="AL319" s="9"/>
    </row>
    <row r="320" spans="1:38">
      <c r="A320" s="20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AC320" s="4"/>
      <c r="AD320" s="8"/>
      <c r="AE320" s="9"/>
      <c r="AF320" s="9"/>
      <c r="AG320" s="9"/>
      <c r="AH320" s="9"/>
      <c r="AI320" s="9"/>
      <c r="AJ320" s="9"/>
      <c r="AK320" s="9"/>
      <c r="AL320" s="9"/>
    </row>
    <row r="321" spans="1:38">
      <c r="A321" s="20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AC321" s="4"/>
      <c r="AD321" s="8"/>
      <c r="AE321" s="9"/>
      <c r="AF321" s="9"/>
      <c r="AG321" s="9"/>
      <c r="AH321" s="9"/>
      <c r="AI321" s="9"/>
      <c r="AJ321" s="9"/>
      <c r="AK321" s="9"/>
      <c r="AL321" s="9"/>
    </row>
    <row r="322" spans="1:38">
      <c r="A322" s="20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AC322" s="4"/>
      <c r="AD322" s="8"/>
      <c r="AE322" s="9"/>
      <c r="AF322" s="9"/>
      <c r="AG322" s="9"/>
      <c r="AH322" s="9"/>
      <c r="AI322" s="9"/>
      <c r="AJ322" s="9"/>
      <c r="AK322" s="9"/>
      <c r="AL322" s="9"/>
    </row>
    <row r="323" spans="1:38">
      <c r="A323" s="20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AC323" s="4"/>
      <c r="AD323" s="8"/>
      <c r="AE323" s="9"/>
      <c r="AF323" s="9"/>
      <c r="AG323" s="9"/>
      <c r="AH323" s="9"/>
      <c r="AI323" s="9"/>
      <c r="AJ323" s="9"/>
      <c r="AK323" s="9"/>
      <c r="AL323" s="9"/>
    </row>
    <row r="324" spans="1:38">
      <c r="A324" s="20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AC324" s="4"/>
      <c r="AD324" s="8"/>
      <c r="AE324" s="9"/>
      <c r="AF324" s="9"/>
      <c r="AG324" s="9"/>
      <c r="AH324" s="9"/>
      <c r="AI324" s="9"/>
      <c r="AJ324" s="9"/>
      <c r="AK324" s="9"/>
      <c r="AL324" s="9"/>
    </row>
    <row r="325" spans="1:38">
      <c r="A325" s="20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AC325" s="4"/>
      <c r="AD325" s="8"/>
      <c r="AE325" s="9"/>
      <c r="AF325" s="9"/>
      <c r="AG325" s="9"/>
      <c r="AH325" s="9"/>
      <c r="AI325" s="9"/>
      <c r="AJ325" s="9"/>
      <c r="AK325" s="9"/>
      <c r="AL325" s="9"/>
    </row>
    <row r="326" spans="1:38">
      <c r="A326" s="20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AC326" s="4"/>
      <c r="AD326" s="8"/>
      <c r="AE326" s="9"/>
      <c r="AF326" s="9"/>
      <c r="AG326" s="9"/>
      <c r="AH326" s="9"/>
      <c r="AI326" s="9"/>
      <c r="AJ326" s="9"/>
      <c r="AK326" s="9"/>
      <c r="AL326" s="9"/>
    </row>
    <row r="327" spans="1:38">
      <c r="A327" s="20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AC327" s="4"/>
      <c r="AD327" s="8"/>
      <c r="AE327" s="9"/>
      <c r="AF327" s="9"/>
      <c r="AG327" s="9"/>
      <c r="AH327" s="9"/>
      <c r="AI327" s="9"/>
      <c r="AJ327" s="9"/>
      <c r="AK327" s="9"/>
      <c r="AL327" s="9"/>
    </row>
    <row r="328" spans="1:38">
      <c r="A328" s="20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AC328" s="4"/>
      <c r="AD328" s="8"/>
      <c r="AE328" s="9"/>
      <c r="AF328" s="9"/>
      <c r="AG328" s="9"/>
      <c r="AH328" s="9"/>
      <c r="AI328" s="9"/>
      <c r="AJ328" s="9"/>
      <c r="AK328" s="9"/>
      <c r="AL328" s="9"/>
    </row>
    <row r="329" spans="1:38">
      <c r="A329" s="20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AC329" s="4"/>
      <c r="AD329" s="8"/>
      <c r="AE329" s="9"/>
      <c r="AF329" s="9"/>
      <c r="AG329" s="9"/>
      <c r="AH329" s="9"/>
      <c r="AI329" s="9"/>
      <c r="AJ329" s="9"/>
      <c r="AK329" s="9"/>
      <c r="AL329" s="9"/>
    </row>
    <row r="330" spans="1:38">
      <c r="A330" s="20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AC330" s="4"/>
      <c r="AD330" s="8"/>
      <c r="AE330" s="9"/>
      <c r="AF330" s="9"/>
      <c r="AG330" s="9"/>
      <c r="AH330" s="9"/>
      <c r="AI330" s="9"/>
      <c r="AJ330" s="9"/>
      <c r="AK330" s="9"/>
      <c r="AL330" s="9"/>
    </row>
    <row r="331" spans="1:38">
      <c r="A331" s="20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AC331" s="4"/>
      <c r="AD331" s="8"/>
      <c r="AE331" s="9"/>
      <c r="AF331" s="9"/>
      <c r="AG331" s="9"/>
      <c r="AH331" s="9"/>
      <c r="AI331" s="9"/>
      <c r="AJ331" s="9"/>
      <c r="AK331" s="9"/>
      <c r="AL331" s="9"/>
    </row>
    <row r="332" spans="1:38">
      <c r="A332" s="20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AC332" s="4"/>
      <c r="AD332" s="8"/>
      <c r="AE332" s="9"/>
      <c r="AF332" s="9"/>
      <c r="AG332" s="9"/>
      <c r="AH332" s="9"/>
      <c r="AI332" s="9"/>
      <c r="AJ332" s="9"/>
      <c r="AK332" s="9"/>
      <c r="AL332" s="9"/>
    </row>
    <row r="333" spans="1:38">
      <c r="A333" s="20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AC333" s="4"/>
      <c r="AD333" s="8"/>
      <c r="AE333" s="9"/>
      <c r="AF333" s="9"/>
      <c r="AG333" s="9"/>
      <c r="AH333" s="9"/>
      <c r="AI333" s="9"/>
      <c r="AJ333" s="9"/>
      <c r="AK333" s="9"/>
      <c r="AL333" s="9"/>
    </row>
    <row r="334" spans="1:38">
      <c r="A334" s="20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AC334" s="4"/>
      <c r="AD334" s="8"/>
      <c r="AE334" s="9"/>
      <c r="AF334" s="9"/>
      <c r="AG334" s="9"/>
      <c r="AH334" s="9"/>
      <c r="AI334" s="9"/>
      <c r="AJ334" s="9"/>
      <c r="AK334" s="9"/>
      <c r="AL334" s="9"/>
    </row>
    <row r="335" spans="1:38">
      <c r="A335" s="20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AC335" s="4"/>
      <c r="AD335" s="8"/>
      <c r="AE335" s="9"/>
      <c r="AF335" s="9"/>
      <c r="AG335" s="9"/>
      <c r="AH335" s="9"/>
      <c r="AI335" s="9"/>
      <c r="AJ335" s="9"/>
      <c r="AK335" s="9"/>
      <c r="AL335" s="9"/>
    </row>
    <row r="336" spans="1:38">
      <c r="A336" s="20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AC336" s="4"/>
      <c r="AD336" s="8"/>
      <c r="AE336" s="9"/>
      <c r="AF336" s="9"/>
      <c r="AG336" s="9"/>
      <c r="AH336" s="9"/>
      <c r="AI336" s="9"/>
      <c r="AJ336" s="9"/>
      <c r="AK336" s="9"/>
      <c r="AL336" s="9"/>
    </row>
    <row r="337" spans="1:38">
      <c r="A337" s="20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AC337" s="4"/>
      <c r="AD337" s="8"/>
      <c r="AE337" s="9"/>
      <c r="AF337" s="9"/>
      <c r="AG337" s="9"/>
      <c r="AH337" s="9"/>
      <c r="AI337" s="9"/>
      <c r="AJ337" s="9"/>
      <c r="AK337" s="9"/>
      <c r="AL337" s="9"/>
    </row>
    <row r="338" spans="1:38">
      <c r="A338" s="20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AC338" s="4"/>
      <c r="AD338" s="8"/>
      <c r="AE338" s="9"/>
      <c r="AF338" s="9"/>
      <c r="AG338" s="9"/>
      <c r="AH338" s="9"/>
      <c r="AI338" s="9"/>
      <c r="AJ338" s="9"/>
      <c r="AK338" s="9"/>
      <c r="AL338" s="9"/>
    </row>
    <row r="339" spans="1:38">
      <c r="A339" s="20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AC339" s="4"/>
      <c r="AD339" s="8"/>
      <c r="AE339" s="9"/>
      <c r="AF339" s="9"/>
      <c r="AG339" s="9"/>
      <c r="AH339" s="9"/>
      <c r="AI339" s="9"/>
      <c r="AJ339" s="9"/>
      <c r="AK339" s="9"/>
      <c r="AL339" s="9"/>
    </row>
    <row r="340" spans="1:38">
      <c r="A340" s="20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AC340" s="4"/>
      <c r="AD340" s="8"/>
      <c r="AE340" s="9"/>
      <c r="AF340" s="9"/>
      <c r="AG340" s="9"/>
      <c r="AH340" s="9"/>
      <c r="AI340" s="9"/>
      <c r="AJ340" s="9"/>
      <c r="AK340" s="9"/>
      <c r="AL340" s="9"/>
    </row>
    <row r="341" spans="1:38">
      <c r="A341" s="20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AC341" s="4"/>
      <c r="AD341" s="8"/>
      <c r="AE341" s="9"/>
      <c r="AF341" s="9"/>
      <c r="AG341" s="9"/>
      <c r="AH341" s="9"/>
      <c r="AI341" s="9"/>
      <c r="AJ341" s="9"/>
      <c r="AK341" s="9"/>
      <c r="AL341" s="9"/>
    </row>
    <row r="342" spans="1:38">
      <c r="A342" s="20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AC342" s="4"/>
      <c r="AD342" s="8"/>
      <c r="AE342" s="9"/>
      <c r="AF342" s="9"/>
      <c r="AG342" s="9"/>
      <c r="AH342" s="9"/>
      <c r="AI342" s="9"/>
      <c r="AJ342" s="9"/>
      <c r="AK342" s="9"/>
      <c r="AL342" s="9"/>
    </row>
    <row r="343" spans="1:38">
      <c r="A343" s="20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AC343" s="4"/>
      <c r="AD343" s="8"/>
      <c r="AE343" s="9"/>
      <c r="AF343" s="9"/>
      <c r="AG343" s="9"/>
      <c r="AH343" s="9"/>
      <c r="AI343" s="9"/>
      <c r="AJ343" s="9"/>
      <c r="AK343" s="9"/>
      <c r="AL343" s="9"/>
    </row>
    <row r="344" spans="1:38">
      <c r="A344" s="20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AC344" s="4"/>
      <c r="AD344" s="8"/>
      <c r="AE344" s="9"/>
      <c r="AF344" s="9"/>
      <c r="AG344" s="9"/>
      <c r="AH344" s="9"/>
      <c r="AI344" s="9"/>
      <c r="AJ344" s="9"/>
      <c r="AK344" s="9"/>
      <c r="AL344" s="9"/>
    </row>
    <row r="345" spans="1:38">
      <c r="A345" s="20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AC345" s="4"/>
      <c r="AD345" s="8"/>
      <c r="AE345" s="9"/>
      <c r="AF345" s="9"/>
      <c r="AG345" s="9"/>
      <c r="AH345" s="9"/>
      <c r="AI345" s="9"/>
      <c r="AJ345" s="9"/>
      <c r="AK345" s="9"/>
      <c r="AL345" s="9"/>
    </row>
    <row r="346" spans="1:38">
      <c r="A346" s="20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AC346" s="4"/>
      <c r="AD346" s="8"/>
      <c r="AE346" s="9"/>
      <c r="AF346" s="9"/>
      <c r="AG346" s="9"/>
      <c r="AH346" s="9"/>
      <c r="AI346" s="9"/>
      <c r="AJ346" s="9"/>
      <c r="AK346" s="9"/>
      <c r="AL346" s="9"/>
    </row>
    <row r="347" spans="1:38">
      <c r="A347" s="20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AC347" s="4"/>
      <c r="AD347" s="8"/>
      <c r="AE347" s="9"/>
      <c r="AF347" s="9"/>
      <c r="AG347" s="9"/>
      <c r="AH347" s="9"/>
      <c r="AI347" s="9"/>
      <c r="AJ347" s="9"/>
      <c r="AK347" s="9"/>
      <c r="AL347" s="9"/>
    </row>
    <row r="348" spans="1:38">
      <c r="A348" s="20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AC348" s="4"/>
      <c r="AD348" s="8"/>
      <c r="AE348" s="9"/>
      <c r="AF348" s="9"/>
      <c r="AG348" s="9"/>
      <c r="AH348" s="9"/>
      <c r="AI348" s="9"/>
      <c r="AJ348" s="9"/>
      <c r="AK348" s="9"/>
      <c r="AL348" s="9"/>
    </row>
    <row r="349" spans="1:38">
      <c r="A349" s="20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AC349" s="4"/>
      <c r="AD349" s="8"/>
      <c r="AE349" s="9"/>
      <c r="AF349" s="9"/>
      <c r="AG349" s="9"/>
      <c r="AH349" s="9"/>
      <c r="AI349" s="9"/>
      <c r="AJ349" s="9"/>
      <c r="AK349" s="9"/>
      <c r="AL349" s="9"/>
    </row>
    <row r="350" spans="1:38">
      <c r="A350" s="20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AC350" s="4"/>
      <c r="AD350" s="8"/>
      <c r="AE350" s="9"/>
      <c r="AF350" s="9"/>
      <c r="AG350" s="9"/>
      <c r="AH350" s="9"/>
      <c r="AI350" s="9"/>
      <c r="AJ350" s="9"/>
      <c r="AK350" s="9"/>
      <c r="AL350" s="9"/>
    </row>
    <row r="351" spans="1:38">
      <c r="A351" s="20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AC351" s="4"/>
      <c r="AD351" s="8"/>
      <c r="AE351" s="9"/>
      <c r="AF351" s="9"/>
      <c r="AG351" s="9"/>
      <c r="AH351" s="9"/>
      <c r="AI351" s="9"/>
      <c r="AJ351" s="9"/>
      <c r="AK351" s="9"/>
      <c r="AL351" s="9"/>
    </row>
    <row r="352" spans="1:38">
      <c r="A352" s="20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AC352" s="4"/>
      <c r="AD352" s="8"/>
      <c r="AE352" s="9"/>
      <c r="AF352" s="9"/>
      <c r="AG352" s="9"/>
      <c r="AH352" s="9"/>
      <c r="AI352" s="9"/>
      <c r="AJ352" s="9"/>
      <c r="AK352" s="9"/>
      <c r="AL352" s="9"/>
    </row>
    <row r="353" spans="1:38">
      <c r="A353" s="20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AC353" s="4"/>
      <c r="AD353" s="8"/>
      <c r="AE353" s="9"/>
      <c r="AF353" s="9"/>
      <c r="AG353" s="9"/>
      <c r="AH353" s="9"/>
      <c r="AI353" s="9"/>
      <c r="AJ353" s="9"/>
      <c r="AK353" s="9"/>
      <c r="AL353" s="9"/>
    </row>
    <row r="354" spans="1:38">
      <c r="A354" s="20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AC354" s="4"/>
      <c r="AD354" s="8"/>
      <c r="AE354" s="9"/>
      <c r="AF354" s="9"/>
      <c r="AG354" s="9"/>
      <c r="AH354" s="9"/>
      <c r="AI354" s="9"/>
      <c r="AJ354" s="9"/>
      <c r="AK354" s="9"/>
      <c r="AL354" s="9"/>
    </row>
    <row r="355" spans="1:38">
      <c r="A355" s="20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AC355" s="4"/>
      <c r="AD355" s="8"/>
      <c r="AE355" s="9"/>
      <c r="AF355" s="9"/>
      <c r="AG355" s="9"/>
      <c r="AH355" s="9"/>
      <c r="AI355" s="9"/>
      <c r="AJ355" s="9"/>
      <c r="AK355" s="9"/>
      <c r="AL355" s="9"/>
    </row>
    <row r="356" spans="1:38">
      <c r="A356" s="20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AC356" s="4"/>
      <c r="AD356" s="8"/>
      <c r="AE356" s="9"/>
      <c r="AF356" s="9"/>
      <c r="AG356" s="9"/>
      <c r="AH356" s="9"/>
      <c r="AI356" s="9"/>
      <c r="AJ356" s="9"/>
      <c r="AK356" s="9"/>
      <c r="AL356" s="9"/>
    </row>
    <row r="357" spans="1:38">
      <c r="A357" s="20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AC357" s="4"/>
      <c r="AD357" s="8"/>
      <c r="AE357" s="9"/>
      <c r="AF357" s="9"/>
      <c r="AG357" s="9"/>
      <c r="AH357" s="9"/>
      <c r="AI357" s="9"/>
      <c r="AJ357" s="9"/>
      <c r="AK357" s="9"/>
      <c r="AL357" s="9"/>
    </row>
    <row r="358" spans="1:38">
      <c r="A358" s="20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AC358" s="4"/>
      <c r="AD358" s="8"/>
      <c r="AE358" s="9"/>
      <c r="AF358" s="9"/>
      <c r="AG358" s="9"/>
      <c r="AH358" s="9"/>
      <c r="AI358" s="9"/>
      <c r="AJ358" s="9"/>
      <c r="AK358" s="9"/>
      <c r="AL358" s="9"/>
    </row>
    <row r="359" spans="1:38">
      <c r="A359" s="20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AC359" s="4"/>
      <c r="AD359" s="8"/>
      <c r="AE359" s="9"/>
      <c r="AF359" s="9"/>
      <c r="AG359" s="9"/>
      <c r="AH359" s="9"/>
      <c r="AI359" s="9"/>
      <c r="AJ359" s="9"/>
      <c r="AK359" s="9"/>
      <c r="AL359" s="9"/>
    </row>
    <row r="360" spans="1:38">
      <c r="A360" s="20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AC360" s="4"/>
      <c r="AD360" s="8"/>
      <c r="AE360" s="9"/>
      <c r="AF360" s="9"/>
      <c r="AG360" s="9"/>
      <c r="AH360" s="9"/>
      <c r="AI360" s="9"/>
      <c r="AJ360" s="9"/>
      <c r="AK360" s="9"/>
      <c r="AL360" s="9"/>
    </row>
    <row r="361" spans="1:38">
      <c r="A361" s="20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AC361" s="4"/>
      <c r="AD361" s="8"/>
      <c r="AE361" s="9"/>
      <c r="AF361" s="9"/>
      <c r="AG361" s="9"/>
      <c r="AH361" s="9"/>
      <c r="AI361" s="9"/>
      <c r="AJ361" s="9"/>
      <c r="AK361" s="9"/>
      <c r="AL361" s="9"/>
    </row>
    <row r="362" spans="1:38">
      <c r="A362" s="20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AC362" s="4"/>
      <c r="AD362" s="8"/>
      <c r="AE362" s="9"/>
      <c r="AF362" s="9"/>
      <c r="AG362" s="9"/>
      <c r="AH362" s="9"/>
      <c r="AI362" s="9"/>
      <c r="AJ362" s="9"/>
      <c r="AK362" s="9"/>
      <c r="AL362" s="9"/>
    </row>
    <row r="363" spans="1:38">
      <c r="A363" s="20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AC363" s="4"/>
      <c r="AD363" s="8"/>
      <c r="AE363" s="9"/>
      <c r="AF363" s="9"/>
      <c r="AG363" s="9"/>
      <c r="AH363" s="9"/>
      <c r="AI363" s="9"/>
      <c r="AJ363" s="9"/>
      <c r="AK363" s="9"/>
      <c r="AL363" s="9"/>
    </row>
    <row r="364" spans="1:38">
      <c r="A364" s="20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AC364" s="4"/>
      <c r="AD364" s="8"/>
      <c r="AE364" s="9"/>
      <c r="AF364" s="9"/>
      <c r="AG364" s="9"/>
      <c r="AH364" s="9"/>
      <c r="AI364" s="9"/>
      <c r="AJ364" s="9"/>
      <c r="AK364" s="9"/>
      <c r="AL364" s="9"/>
    </row>
    <row r="365" spans="1:38">
      <c r="A365" s="20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AC365" s="4"/>
      <c r="AD365" s="8"/>
      <c r="AE365" s="9"/>
      <c r="AF365" s="9"/>
      <c r="AG365" s="9"/>
      <c r="AH365" s="9"/>
      <c r="AI365" s="9"/>
      <c r="AJ365" s="9"/>
      <c r="AK365" s="9"/>
      <c r="AL365" s="9"/>
    </row>
    <row r="366" spans="1:38">
      <c r="A366" s="20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AC366" s="4"/>
      <c r="AD366" s="8"/>
      <c r="AE366" s="9"/>
      <c r="AF366" s="9"/>
      <c r="AG366" s="9"/>
      <c r="AH366" s="9"/>
      <c r="AI366" s="9"/>
      <c r="AJ366" s="9"/>
      <c r="AK366" s="9"/>
      <c r="AL366" s="9"/>
    </row>
    <row r="367" spans="1:38">
      <c r="A367" s="20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AC367" s="4"/>
      <c r="AD367" s="8"/>
      <c r="AE367" s="9"/>
      <c r="AF367" s="9"/>
      <c r="AG367" s="9"/>
      <c r="AH367" s="9"/>
      <c r="AI367" s="9"/>
      <c r="AJ367" s="9"/>
      <c r="AK367" s="9"/>
      <c r="AL367" s="9"/>
    </row>
    <row r="368" spans="1:38">
      <c r="A368" s="20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AC368" s="4"/>
      <c r="AD368" s="8"/>
      <c r="AE368" s="9"/>
      <c r="AF368" s="9"/>
      <c r="AG368" s="9"/>
      <c r="AH368" s="9"/>
      <c r="AI368" s="9"/>
      <c r="AJ368" s="9"/>
      <c r="AK368" s="9"/>
      <c r="AL368" s="9"/>
    </row>
    <row r="369" spans="1:38">
      <c r="A369" s="4"/>
      <c r="AC369" s="4"/>
      <c r="AD369" s="8"/>
      <c r="AE369" s="9"/>
      <c r="AF369" s="9"/>
      <c r="AG369" s="9"/>
      <c r="AH369" s="9"/>
      <c r="AI369" s="9"/>
      <c r="AJ369" s="9"/>
      <c r="AK369" s="9"/>
      <c r="AL369" s="9"/>
    </row>
    <row r="370" spans="1:38">
      <c r="A370" s="4"/>
      <c r="AC370" s="4"/>
      <c r="AD370" s="8"/>
      <c r="AE370" s="9"/>
      <c r="AF370" s="9"/>
      <c r="AG370" s="9"/>
      <c r="AH370" s="9"/>
      <c r="AI370" s="9"/>
      <c r="AJ370" s="9"/>
      <c r="AK370" s="9"/>
      <c r="AL370" s="9"/>
    </row>
  </sheetData>
  <mergeCells count="46">
    <mergeCell ref="GN6:HS6"/>
    <mergeCell ref="HT6:IY6"/>
    <mergeCell ref="AD1:AL1"/>
    <mergeCell ref="AH2:AL2"/>
    <mergeCell ref="D4:AL4"/>
    <mergeCell ref="D5:AL5"/>
    <mergeCell ref="A6:AI6"/>
    <mergeCell ref="AJ6:BO6"/>
    <mergeCell ref="J13:AL13"/>
    <mergeCell ref="BP6:CU6"/>
    <mergeCell ref="CV6:EA6"/>
    <mergeCell ref="EB6:FG6"/>
    <mergeCell ref="FH6:GM6"/>
    <mergeCell ref="D7:AL7"/>
    <mergeCell ref="D8:AL8"/>
    <mergeCell ref="D9:AL9"/>
    <mergeCell ref="J11:AL11"/>
    <mergeCell ref="J12:AL12"/>
    <mergeCell ref="J14:AL14"/>
    <mergeCell ref="J15:AL15"/>
    <mergeCell ref="J16:AL16"/>
    <mergeCell ref="J17:AL17"/>
    <mergeCell ref="B20:R20"/>
    <mergeCell ref="S20:AB21"/>
    <mergeCell ref="AC20:AC22"/>
    <mergeCell ref="AD20:AD22"/>
    <mergeCell ref="AE20:AJ20"/>
    <mergeCell ref="AK20:AL20"/>
    <mergeCell ref="AJ21:AJ22"/>
    <mergeCell ref="AK21:AK22"/>
    <mergeCell ref="AL21:AL22"/>
    <mergeCell ref="B21:D22"/>
    <mergeCell ref="E21:F22"/>
    <mergeCell ref="G21:H22"/>
    <mergeCell ref="AI21:AI22"/>
    <mergeCell ref="L22:M22"/>
    <mergeCell ref="N22:R22"/>
    <mergeCell ref="S22:T22"/>
    <mergeCell ref="X22:Z22"/>
    <mergeCell ref="AA22:AB22"/>
    <mergeCell ref="AG21:AG22"/>
    <mergeCell ref="I21:R21"/>
    <mergeCell ref="AE21:AE22"/>
    <mergeCell ref="AF21:AF22"/>
    <mergeCell ref="I22:J22"/>
    <mergeCell ref="AH21:AH22"/>
  </mergeCells>
  <printOptions horizontalCentered="1"/>
  <pageMargins left="0.39370078740157483" right="0.39370078740157483" top="1.1811023622047245" bottom="0.39370078740157483" header="0.31496062992125984" footer="0.15748031496062992"/>
  <pageSetup paperSize="9" scale="50" firstPageNumber="34" fitToHeight="0" orientation="landscape" useFirstPageNumber="1" horizontalDpi="4294967293" r:id="rId1"/>
  <rowBreaks count="1" manualBreakCount="1">
    <brk id="164" min="1" max="3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Мун. Управление _проект_2016 г </vt:lpstr>
      <vt:lpstr>Лист1</vt:lpstr>
      <vt:lpstr>'Мун. Управление _проект_2016 г '!Заголовки_для_печати</vt:lpstr>
      <vt:lpstr>'Мун. Управление _проект_2016 г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Talipova</dc:creator>
  <cp:lastModifiedBy>Talipova</cp:lastModifiedBy>
  <cp:lastPrinted>2016-11-17T13:04:22Z</cp:lastPrinted>
  <dcterms:created xsi:type="dcterms:W3CDTF">2015-11-13T11:49:09Z</dcterms:created>
  <dcterms:modified xsi:type="dcterms:W3CDTF">2016-11-17T13:05:22Z</dcterms:modified>
</cp:coreProperties>
</file>